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Рейтинг" sheetId="1" r:id="rId1"/>
    <sheet name="расчет" sheetId="2" r:id="rId2"/>
  </sheets>
  <definedNames>
    <definedName name="_xlnm.Print_Titles" localSheetId="1">расчет!$B:$B</definedName>
  </definedNames>
  <calcPr calcId="145621" iterateDelta="1E-4"/>
</workbook>
</file>

<file path=xl/calcChain.xml><?xml version="1.0" encoding="utf-8"?>
<calcChain xmlns="http://schemas.openxmlformats.org/spreadsheetml/2006/main">
  <c r="DH9" i="2" l="1"/>
  <c r="P9" i="2"/>
  <c r="DJ8" i="2" l="1"/>
  <c r="DJ7" i="2"/>
  <c r="DJ6" i="2"/>
  <c r="DJ5" i="2"/>
  <c r="DH8" i="2"/>
  <c r="DH7" i="2"/>
  <c r="DH6" i="2"/>
  <c r="C8" i="2"/>
  <c r="DI8" i="2" s="1"/>
  <c r="DH5" i="2"/>
  <c r="CR10" i="2"/>
  <c r="CO10" i="2"/>
  <c r="CJ9" i="2"/>
  <c r="CJ5" i="2"/>
  <c r="BM10" i="2"/>
  <c r="BH9" i="2"/>
  <c r="BH5" i="2"/>
  <c r="AW10" i="2"/>
  <c r="AT10" i="2"/>
  <c r="Y9" i="2"/>
  <c r="Y5" i="2"/>
  <c r="V9" i="2"/>
  <c r="V6" i="2"/>
  <c r="V5" i="2"/>
  <c r="T10" i="2"/>
  <c r="DK8" i="2" l="1"/>
  <c r="P5" i="2"/>
  <c r="J10" i="2"/>
  <c r="M9" i="2"/>
  <c r="M8" i="2"/>
  <c r="M7" i="2"/>
  <c r="M6" i="2"/>
  <c r="M5" i="2"/>
  <c r="BI10" i="2"/>
  <c r="BF10" i="2"/>
  <c r="Z10" i="2"/>
  <c r="N10" i="2"/>
  <c r="C6" i="2"/>
  <c r="C9" i="2"/>
  <c r="DI9" i="2"/>
  <c r="DJ9" i="2"/>
  <c r="DI6" i="2"/>
  <c r="C7" i="2"/>
  <c r="C5" i="2"/>
  <c r="AI10" i="2"/>
  <c r="W10" i="2"/>
  <c r="DD10" i="2"/>
  <c r="DG10" i="2"/>
  <c r="DA10" i="2"/>
  <c r="DK9" i="2" l="1"/>
  <c r="DI5" i="2"/>
  <c r="DK5" i="2" s="1"/>
  <c r="DI7" i="2"/>
  <c r="DK7" i="2" s="1"/>
  <c r="DK6" i="2"/>
  <c r="DJ10" i="2"/>
  <c r="DH10" i="2"/>
  <c r="C10" i="2"/>
  <c r="DI10" i="2" l="1"/>
  <c r="CX10" i="2"/>
  <c r="CU10" i="2"/>
  <c r="CK10" i="2"/>
  <c r="CH10" i="2"/>
  <c r="CE10" i="2"/>
  <c r="CB10" i="2"/>
  <c r="BY10" i="2"/>
  <c r="BV10" i="2"/>
  <c r="BS10" i="2"/>
  <c r="BP10" i="2"/>
  <c r="BC10" i="2"/>
  <c r="AZ10" i="2"/>
  <c r="AP10" i="2"/>
  <c r="AM10" i="2"/>
  <c r="AF10" i="2"/>
  <c r="AC10" i="2"/>
</calcChain>
</file>

<file path=xl/sharedStrings.xml><?xml version="1.0" encoding="utf-8"?>
<sst xmlns="http://schemas.openxmlformats.org/spreadsheetml/2006/main" count="412" uniqueCount="84">
  <si>
    <t>Место в рейтинге</t>
  </si>
  <si>
    <t>значение</t>
  </si>
  <si>
    <t>количество баллов</t>
  </si>
  <si>
    <t>Количество баллов фактически набранное ГРБС</t>
  </si>
  <si>
    <t>Коэффициент уровня сложности ГРБС</t>
  </si>
  <si>
    <t>Максимальное количество баллов, которое может набрать ГРБС</t>
  </si>
  <si>
    <t>Итоговая оценка качества финансового менеджмента ГРБС</t>
  </si>
  <si>
    <t>Значение итоговой оценки качества финансового менеджмента  ниже 70%  - уровень качества "низкий"</t>
  </si>
  <si>
    <t>Значение итоговой оценки качества финансового менеджмента  от 70% до 85%  - уровень качества "удовлетворительный"</t>
  </si>
  <si>
    <t>Значение итоговой оценки качества финансового менеджмента  85% и выше - уровень качества "высокий"</t>
  </si>
  <si>
    <t>х</t>
  </si>
  <si>
    <t>1.Качество бюджетного планирования и исполнения бюджета</t>
  </si>
  <si>
    <t>высокий</t>
  </si>
  <si>
    <t>max кол-во баллов</t>
  </si>
  <si>
    <t>1.1 Соблюдение срока представления реестра расходных обязательств в Управление финансов                                        max= 3</t>
  </si>
  <si>
    <t>1.2 Соблюдение срока представления предварительных объемов бюджетных ассигнований (бюджетной заявки) на очередной финансовый год и плановый период в Управление финансов                                                          max= 3</t>
  </si>
  <si>
    <t>2.Качество  исполнения бюджета</t>
  </si>
  <si>
    <t>2.1 Доля не использованных на конец отчетного финансового года бюджетных ассигнований                                                         max= 5</t>
  </si>
  <si>
    <t>2.2 Отклонение фактических поступлений налоговых и неналоговых доходов, администрируемых главными администраторами доходов бюджета, от первоначального плана                     max= 3</t>
  </si>
  <si>
    <t>2.3 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и других резервов, предусмотренных для распределения между главными администраторами средств бюджета)                                           max= 3</t>
  </si>
  <si>
    <t>2.4 Доля расходов, осуществляемых в рамках реализации  муниципальных программ (подпрограмм), в общем объеме расходов главного администратора средств бюджета в отчетном финансовом году                                           max= 3</t>
  </si>
  <si>
    <r>
      <t xml:space="preserve">2.5 Эффективность управления просроченной кредиторской задолженностью   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                         max= 3</t>
    </r>
  </si>
  <si>
    <t>2.6 Доля нецелевых расходов, выявленных в результате контрольных мероприятий (в том числе в подведомственной сети), в общем объеме проверенных расходов в отчетном году                                                                  max= 4</t>
  </si>
  <si>
    <r>
      <t>2.7 Доля неэффективных расходов, выявленных в результате контрольных мероприятий (в том числе в подведомственной сети), в общем объеме проверенных расходов в отчетном году</t>
    </r>
    <r>
      <rPr>
        <sz val="10"/>
        <color rgb="FFFF0000"/>
        <rFont val="Times New Roman"/>
        <family val="1"/>
        <charset val="204"/>
      </rPr>
      <t xml:space="preserve">  </t>
    </r>
    <r>
      <rPr>
        <sz val="10"/>
        <color theme="1"/>
        <rFont val="Times New Roman"/>
        <family val="1"/>
        <charset val="204"/>
      </rPr>
      <t xml:space="preserve">                               max= 2</t>
    </r>
  </si>
  <si>
    <t>3. Качество ведения бюджетного (бухгалтерского) учета и составления бюджетной (бухгалтерской) отчетности</t>
  </si>
  <si>
    <t>3.1 Своевременность сдачи бюджетной и бухгалтерской  отчетности в Управление финансов                                max= 5</t>
  </si>
  <si>
    <r>
      <t xml:space="preserve">3.2 Качество бюджетной и бухгалтерской отчетности, представляемой главным администратором средств бюджета в Управление финансов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                      max= 5</t>
    </r>
  </si>
  <si>
    <t>4. Качество организации и осуществления финансового контроля</t>
  </si>
  <si>
    <t>4.1 Наличие (отсутствие) в структуре главного администратора средств бюджета подразделения по осуществлению финансового контроля либо специалистов, на которых возложена обязанность по проведению контрольных мероприятий                               max= 2</t>
  </si>
  <si>
    <t>5. Качество оказания муниципальных услуг</t>
  </si>
  <si>
    <t>5.1 Наличие (отсутствие) правового акта главного администратора средств бюджета, утверждающего порядок составления, утверждения и ведения смет подведомственных муниципальных казенных учреждений                                      max= 2</t>
  </si>
  <si>
    <t>5.2 Наличие (отсутствие) правового акта главного администратора средств бюджета, утверждающего порядок составления и утверждения планов финансово-хозяйственной деятельности муниципальных бюджетных, в отношении которых главный администратор средств бюджета осуществляет функции и полномочия учредителя                                max= 2</t>
  </si>
  <si>
    <t>5.7 Наличие (отсутствие) нормативного правового акта, утверждающего значения нормативных затрат на оказание муниципальных услуг (выполнение муниципальных работ)                                              max= 2</t>
  </si>
  <si>
    <t>6. Обеспечение публичности и открытости информации о деятельности главного администратора средств бюджета в сфере управления муниципальными финансами, а также открытости информации о деятельности муниципальных учреждений</t>
  </si>
  <si>
    <t>6.6 Доля муниципальных казенных,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отчеты о результатах деятельности и об использовании закрепленного за ними муниципального имущества за отчетный финансовый год (в процентах от общего количества муниципальных казенных, бюджетных и автономных учреждений, в отношении которых главный администратор средств бюджета осуществляет функции и полномочия учредителя)                              max= 2</t>
  </si>
  <si>
    <t>4.3 Доля муниципальных учреждений, должностные лица которых привлечены к ответственности по результатам проведенных контрольных мероприятий, в общем количестве муниципальных учреждений, в которых по результатам контрольных мероприятий установлены нарушения                         max= 2</t>
  </si>
  <si>
    <t>4.4 Своевременность представления в Управление финансов отчета по контрольно-ревизионной работе                                  max= 2</t>
  </si>
  <si>
    <t>4.5 Отсутствие расходов, взысканных с главного администратора средств бюджета и его подведомственных учреждений в соответствии с решениями налоговых органов                               max= 3</t>
  </si>
  <si>
    <t>4.6 Сумма, взысканная по исполнительным документам                                       max= 3</t>
  </si>
  <si>
    <t>5.3 Доля муниципальных бюджетных учреждений, в отношении которых главный администратор средств бюджета осуществляет функции и полномочия учредителя, выполнивших муниципальные задания на 100%, в общем объеме муниципальных учреждений, для которых главный администратор средств бюджета установил муниципальные задания                           max= 4</t>
  </si>
  <si>
    <t>5.4 Доля муниципальных бюджетных учреждений, в отношении которых главный администратор средств бюджета осуществляет функции и полномочия учредителя, для которых установлены количественно измеримые финансовые санкции (штрафы, изъятия) за нарушения условий выполнения муниципальных заданий                                         max= 3</t>
  </si>
  <si>
    <t>5.5 Доля муниципальных учреждений, в отношении которых главный администратор средств бюджета осуществляет функции и полномочия учредителя, для руководителей которых оплата труда определяется с учетом результатов их профессиональной деятельности                                   max= 4</t>
  </si>
  <si>
    <t>5.6 Периодичность мониторинга выполнения муниципальных заданий муниципальных бюджетных учреждений, в отношении которых главный администратор средств бюджета осуществляет функции и полномочия учредителя                                max= 3</t>
  </si>
  <si>
    <t>5.9 Динамика объема доходов от оказания платных муниципальных услуг (выполнения платных муниципальных работ)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учредителя, в отчетном году в сравнении с предыдущим годом                                                  max= 3</t>
  </si>
  <si>
    <t>6.2 Полнота отражения информации о начислениях в Государственной информационной системе о муниципальных платежах (далее - ГИС ГМП)                                    max= 3</t>
  </si>
  <si>
    <t>6.3 Доля муниципальных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муниципальные задания на отчетный финансовый год и на плановый период (в процентах от общего количества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учредителя)                                    max= 2</t>
  </si>
  <si>
    <t>6.4 Доля муниципальных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планы финансово-хозяйственной деятельности на отчетный финансовый год и на плановый период (в процентах от общего количества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учредителя)                                       max= 2</t>
  </si>
  <si>
    <t>6.5 Доля муниципальных казенных учреждений, разместивших на официальном сайте Российской Федерации для размещения информации о муниципальных учреждениях (www.bus.gov.ru) показатели бюджетной сметы на отчетный финансовый год и на плановый период (в процентах от общего количества муниципальных казенных учреждений, в отношении которых главный администратор средств бюджета осуществляет функции и полномочия учредителя)                             max= 2</t>
  </si>
  <si>
    <t>6.7 Доля муниципальных казенных,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баланс учреждения (форма 0503130 - для казенных учреждений; форма 0503730 - для бюджетных и автономных учреждений) за отчетный финансовый год (в процентах от общего количества муниципальных казенных, бюджетных и автономных учреждений, в отношении которых главный администратор средств бюджета осуществляет функции и полномочия учредителя)                                    max= 2</t>
  </si>
  <si>
    <t>5.8 Доля муниципальных учреждений,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(без учета заработной платы руководителя, заместителей руководителя, главного бухгалтера) за отчетный финансовый год превысил предельный уровень (в кратности до 4)                                                                  max= 4</t>
  </si>
  <si>
    <t>&gt;24</t>
  </si>
  <si>
    <t>в наличии</t>
  </si>
  <si>
    <t xml:space="preserve">отклонений нет </t>
  </si>
  <si>
    <t>своевременно</t>
  </si>
  <si>
    <t>4.2 Доля муниципальных учреждений, в которых главный администратор средств бюджета провел контрольные мероприятия в отчетном году, в общем количестве муниципальных учреждений, в отношении которых главный администратор средств бюджета осуществляет функции и полномочия учредителя                               max= 2</t>
  </si>
  <si>
    <t>ежеквартально</t>
  </si>
  <si>
    <t>отсутствие расходов</t>
  </si>
  <si>
    <t>правовой акт утвержден, не менее 2х показателей описаны в правовом акте, мониторинг проводится</t>
  </si>
  <si>
    <t xml:space="preserve">Наименование главного администратора </t>
  </si>
  <si>
    <t>Максимально возможная оценка качества финансового менеджмента главного администратора (%)</t>
  </si>
  <si>
    <t>Фактическая оценка качества финансового менеджмента главного администратора, Ei (%)</t>
  </si>
  <si>
    <t>Уровень качества финансового менеджмента главного администратора</t>
  </si>
  <si>
    <t>Главные администраторы</t>
  </si>
  <si>
    <t xml:space="preserve">    Администрация муниципального образования "Муниципальный округ Алнашский район Удмуртской Республики"</t>
  </si>
  <si>
    <t>013</t>
  </si>
  <si>
    <t xml:space="preserve">    Управление финансов Администрации муниципального образования "Муниципальный округ Алнашский район Удмуртской Республики"</t>
  </si>
  <si>
    <t>014</t>
  </si>
  <si>
    <t xml:space="preserve">    Районный Совет депутатов муниципального образования "Муниципальный округ Алнашский район Удмуртской Республики"</t>
  </si>
  <si>
    <t>015</t>
  </si>
  <si>
    <t xml:space="preserve">    Управление образования муниципального образования "Муниципальный округ Алнашский район Удмуртской Республики"</t>
  </si>
  <si>
    <t>019</t>
  </si>
  <si>
    <t>ИТОГО</t>
  </si>
  <si>
    <t>2.8 Качество управления деятельностью муниципальных бюджетных учреждений Алнашского района                                                  max= 5</t>
  </si>
  <si>
    <t>в срок сданы все формы</t>
  </si>
  <si>
    <t>6.1 Размещение на официальных сайтах в информационно-телекоммуникационной сети "Интернет" отчетов о реализации муниципальных программ муниципального образования «Муниципальный округ Алнашский район Удмуртской республики»                                 max= 3</t>
  </si>
  <si>
    <t>Средний уровень качества финансового менеджмента, осуществляемого главными администраторами средств бюджета муниципального образования "Муниципальный округ Алнашский район Удмуртской Республики", Е ср. (%)</t>
  </si>
  <si>
    <t>удовлетворительный</t>
  </si>
  <si>
    <t>Расчет показателей годового мониторинга и оценки качества финансового менеджмента осуществляемого главными администраторами за 2023 год</t>
  </si>
  <si>
    <t>Контрольно-счетный орган муниципального образования "Муниципальный округ Алнашский район Удмуртской Республики"</t>
  </si>
  <si>
    <t>016</t>
  </si>
  <si>
    <t>правовой акт утвержден, все показатели описаны, мониторинг проводится</t>
  </si>
  <si>
    <t xml:space="preserve">отчетность представлена с соболюдением установленных требований </t>
  </si>
  <si>
    <t>наличие расходов в соответствии с решениями налоговых органов</t>
  </si>
  <si>
    <t>Рейтинг главных администраторов средств бюджета муниципального образования "Муниципальный округ Алнашский район Удмуртской Республики" по уровню итоговой оценки качества финансового менеджмента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</si>
</sst>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%"/>
  </numFmts>
  <fonts count="20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4" fillId="0" borderId="7">
      <alignment vertical="top" wrapText="1"/>
    </xf>
    <xf numFmtId="1" fontId="15" fillId="0" borderId="7">
      <alignment horizontal="center" vertical="top" shrinkToFit="1"/>
    </xf>
  </cellStyleXfs>
  <cellXfs count="97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4" fillId="0" borderId="0" xfId="0" applyFont="1" applyFill="1"/>
    <xf numFmtId="0" fontId="12" fillId="5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0" fontId="12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2" fillId="6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" fontId="1" fillId="0" borderId="1" xfId="2" applyNumberFormat="1" applyFont="1" applyBorder="1" applyProtection="1">
      <alignment horizontal="center" vertical="top" shrinkToFit="1"/>
    </xf>
    <xf numFmtId="0" fontId="16" fillId="0" borderId="1" xfId="1" applyNumberFormat="1" applyFont="1" applyBorder="1" applyProtection="1">
      <alignment vertical="top" wrapText="1"/>
    </xf>
    <xf numFmtId="4" fontId="2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0" fontId="4" fillId="5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3" borderId="2" xfId="0" applyFont="1" applyFill="1" applyBorder="1" applyAlignment="1">
      <alignment horizontal="justify" vertical="center"/>
    </xf>
    <xf numFmtId="0" fontId="3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/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4" fontId="4" fillId="5" borderId="1" xfId="0" applyNumberFormat="1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49" fontId="1" fillId="0" borderId="1" xfId="2" applyNumberFormat="1" applyFont="1" applyBorder="1" applyProtection="1">
      <alignment horizontal="center" vertical="top" shrinkToFit="1"/>
    </xf>
    <xf numFmtId="2" fontId="13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0" fillId="0" borderId="1" xfId="0" applyBorder="1"/>
    <xf numFmtId="0" fontId="7" fillId="5" borderId="1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center" wrapText="1"/>
    </xf>
  </cellXfs>
  <cellStyles count="3">
    <cellStyle name="xl25" xfId="2"/>
    <cellStyle name="xl37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workbookViewId="0">
      <selection activeCell="A9" sqref="A9"/>
    </sheetView>
  </sheetViews>
  <sheetFormatPr defaultRowHeight="15" x14ac:dyDescent="0.25"/>
  <cols>
    <col min="1" max="1" width="12.28515625" style="2" customWidth="1"/>
    <col min="2" max="2" width="43.140625" style="2" customWidth="1"/>
    <col min="3" max="3" width="17" style="2" customWidth="1"/>
    <col min="4" max="4" width="19.7109375" style="2" customWidth="1"/>
    <col min="5" max="5" width="23.5703125" style="2" customWidth="1"/>
    <col min="6" max="16384" width="9.140625" style="2"/>
  </cols>
  <sheetData>
    <row r="2" spans="1:5" s="55" customFormat="1" ht="53.25" customHeight="1" x14ac:dyDescent="0.25">
      <c r="A2" s="81" t="s">
        <v>83</v>
      </c>
      <c r="B2" s="81"/>
      <c r="C2" s="81"/>
      <c r="D2" s="81"/>
      <c r="E2" s="81"/>
    </row>
    <row r="4" spans="1:5" s="57" customFormat="1" ht="120" x14ac:dyDescent="0.25">
      <c r="A4" s="56" t="s">
        <v>0</v>
      </c>
      <c r="B4" s="56" t="s">
        <v>58</v>
      </c>
      <c r="C4" s="56" t="s">
        <v>59</v>
      </c>
      <c r="D4" s="56" t="s">
        <v>60</v>
      </c>
      <c r="E4" s="56" t="s">
        <v>61</v>
      </c>
    </row>
    <row r="5" spans="1:5" ht="38.25" x14ac:dyDescent="0.25">
      <c r="A5" s="38">
        <v>4</v>
      </c>
      <c r="B5" s="50" t="s">
        <v>63</v>
      </c>
      <c r="C5" s="79">
        <v>110.45</v>
      </c>
      <c r="D5" s="79">
        <v>84</v>
      </c>
      <c r="E5" s="3" t="s">
        <v>76</v>
      </c>
    </row>
    <row r="6" spans="1:5" ht="38.25" customHeight="1" x14ac:dyDescent="0.25">
      <c r="A6" s="38">
        <v>3</v>
      </c>
      <c r="B6" s="50" t="s">
        <v>65</v>
      </c>
      <c r="C6" s="79">
        <v>75.650000000000006</v>
      </c>
      <c r="D6" s="79">
        <v>88.2</v>
      </c>
      <c r="E6" s="3" t="s">
        <v>12</v>
      </c>
    </row>
    <row r="7" spans="1:5" ht="38.25" x14ac:dyDescent="0.25">
      <c r="A7" s="38">
        <v>1</v>
      </c>
      <c r="B7" s="50" t="s">
        <v>67</v>
      </c>
      <c r="C7" s="79">
        <v>39.9</v>
      </c>
      <c r="D7" s="79">
        <v>92.1</v>
      </c>
      <c r="E7" s="3" t="s">
        <v>12</v>
      </c>
    </row>
    <row r="8" spans="1:5" ht="38.25" x14ac:dyDescent="0.25">
      <c r="A8" s="38">
        <v>2</v>
      </c>
      <c r="B8" s="50" t="s">
        <v>78</v>
      </c>
      <c r="C8" s="79">
        <v>40</v>
      </c>
      <c r="D8" s="79">
        <v>90</v>
      </c>
      <c r="E8" s="3" t="s">
        <v>12</v>
      </c>
    </row>
    <row r="9" spans="1:5" ht="38.25" x14ac:dyDescent="0.25">
      <c r="A9" s="38">
        <v>5</v>
      </c>
      <c r="B9" s="50" t="s">
        <v>69</v>
      </c>
      <c r="C9" s="79">
        <v>118.68</v>
      </c>
      <c r="D9" s="79">
        <v>79.2</v>
      </c>
      <c r="E9" s="3" t="s">
        <v>76</v>
      </c>
    </row>
    <row r="10" spans="1:5" ht="67.5" customHeight="1" x14ac:dyDescent="0.25">
      <c r="A10" s="82" t="s">
        <v>75</v>
      </c>
      <c r="B10" s="82"/>
      <c r="C10" s="80">
        <v>84.89</v>
      </c>
      <c r="D10" s="80">
        <v>85.2</v>
      </c>
      <c r="E10" s="3" t="s">
        <v>12</v>
      </c>
    </row>
    <row r="12" spans="1:5" ht="28.5" customHeight="1" x14ac:dyDescent="0.25">
      <c r="A12" s="84" t="s">
        <v>9</v>
      </c>
      <c r="B12" s="84"/>
      <c r="C12" s="84"/>
      <c r="D12" s="84"/>
      <c r="E12" s="84"/>
    </row>
    <row r="13" spans="1:5" ht="35.25" customHeight="1" x14ac:dyDescent="0.25">
      <c r="A13" s="83" t="s">
        <v>8</v>
      </c>
      <c r="B13" s="83"/>
      <c r="C13" s="83"/>
      <c r="D13" s="83"/>
      <c r="E13" s="83"/>
    </row>
    <row r="14" spans="1:5" ht="27" customHeight="1" x14ac:dyDescent="0.25">
      <c r="A14" s="84" t="s">
        <v>7</v>
      </c>
      <c r="B14" s="84"/>
      <c r="C14" s="84"/>
      <c r="D14" s="84"/>
      <c r="E14" s="84"/>
    </row>
  </sheetData>
  <mergeCells count="5">
    <mergeCell ref="A2:E2"/>
    <mergeCell ref="A10:B10"/>
    <mergeCell ref="A13:E13"/>
    <mergeCell ref="A12:E12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L10"/>
  <sheetViews>
    <sheetView tabSelected="1" zoomScale="73" zoomScaleNormal="73" zoomScaleSheetLayoutView="100" workbookViewId="0">
      <pane xSplit="2" topLeftCell="U1" activePane="topRight" state="frozen"/>
      <selection pane="topRight" activeCell="DI9" sqref="DI9"/>
    </sheetView>
  </sheetViews>
  <sheetFormatPr defaultColWidth="9.140625" defaultRowHeight="15" x14ac:dyDescent="0.25"/>
  <cols>
    <col min="1" max="1" width="6" style="2" customWidth="1"/>
    <col min="2" max="2" width="53.42578125" style="2" customWidth="1"/>
    <col min="3" max="3" width="12.28515625" style="2" customWidth="1"/>
    <col min="4" max="4" width="14.85546875" style="2" customWidth="1"/>
    <col min="5" max="5" width="10" style="2" customWidth="1"/>
    <col min="6" max="6" width="9.85546875" style="2" customWidth="1"/>
    <col min="7" max="7" width="10.28515625" style="2" customWidth="1"/>
    <col min="8" max="8" width="10.85546875" style="2" customWidth="1"/>
    <col min="9" max="9" width="9.85546875" style="2" customWidth="1"/>
    <col min="10" max="10" width="10.5703125" style="2" customWidth="1"/>
    <col min="11" max="11" width="13" style="2" customWidth="1"/>
    <col min="12" max="12" width="9.85546875" style="2" customWidth="1"/>
    <col min="13" max="13" width="10.140625" style="2" customWidth="1"/>
    <col min="14" max="14" width="10.5703125" style="2" customWidth="1"/>
    <col min="15" max="15" width="11.5703125" style="2" customWidth="1"/>
    <col min="16" max="16" width="10.28515625" style="2" customWidth="1"/>
    <col min="17" max="18" width="10.140625" style="2" customWidth="1"/>
    <col min="19" max="19" width="10.28515625" style="2" customWidth="1"/>
    <col min="20" max="20" width="11" style="2" customWidth="1"/>
    <col min="21" max="21" width="9.85546875" style="2" customWidth="1"/>
    <col min="22" max="22" width="13.5703125" style="2" customWidth="1"/>
    <col min="23" max="24" width="10.28515625" style="2" customWidth="1"/>
    <col min="25" max="25" width="13.5703125" style="2" customWidth="1"/>
    <col min="26" max="26" width="10.140625" style="2" customWidth="1"/>
    <col min="27" max="27" width="9.7109375" style="2" customWidth="1"/>
    <col min="28" max="28" width="8.85546875" style="2" customWidth="1"/>
    <col min="29" max="29" width="7.85546875" style="2" customWidth="1"/>
    <col min="30" max="30" width="9.5703125" style="2" customWidth="1"/>
    <col min="31" max="31" width="8.85546875" style="2" customWidth="1"/>
    <col min="32" max="33" width="9.7109375" style="2" customWidth="1"/>
    <col min="34" max="34" width="11.140625" style="2" customWidth="1"/>
    <col min="35" max="35" width="9.28515625" style="2" customWidth="1"/>
    <col min="36" max="36" width="16.42578125" style="2" customWidth="1"/>
    <col min="37" max="37" width="9.28515625" style="2" customWidth="1"/>
    <col min="38" max="38" width="9.7109375" style="2" customWidth="1"/>
    <col min="39" max="39" width="10.7109375" style="2" customWidth="1"/>
    <col min="40" max="40" width="9.28515625" style="2" customWidth="1"/>
    <col min="41" max="41" width="18.7109375" style="2" customWidth="1"/>
    <col min="42" max="42" width="9.140625" style="2" customWidth="1"/>
    <col min="43" max="43" width="14.7109375" style="2" customWidth="1"/>
    <col min="44" max="44" width="8.7109375" style="2" customWidth="1"/>
    <col min="45" max="45" width="8.85546875" style="2" customWidth="1"/>
    <col min="46" max="47" width="9.140625" style="2" customWidth="1"/>
    <col min="48" max="48" width="8.85546875" style="2" customWidth="1"/>
    <col min="49" max="49" width="7.7109375" style="2" customWidth="1"/>
    <col min="50" max="50" width="9" style="2" customWidth="1"/>
    <col min="51" max="51" width="10.140625" style="2" customWidth="1"/>
    <col min="52" max="52" width="9.42578125" style="2" customWidth="1"/>
    <col min="53" max="53" width="7.7109375" style="2" customWidth="1"/>
    <col min="54" max="54" width="10.7109375" style="2" customWidth="1"/>
    <col min="55" max="55" width="9.28515625" style="2" customWidth="1"/>
    <col min="56" max="56" width="7.7109375" style="2" customWidth="1"/>
    <col min="57" max="57" width="11.85546875" style="2" bestFit="1" customWidth="1"/>
    <col min="58" max="58" width="9.42578125" style="2" customWidth="1"/>
    <col min="59" max="59" width="8" style="2" customWidth="1"/>
    <col min="60" max="60" width="9.140625" style="2" customWidth="1"/>
    <col min="61" max="61" width="9.7109375" style="2" customWidth="1"/>
    <col min="62" max="62" width="15.85546875" style="2" customWidth="1"/>
    <col min="63" max="63" width="9.5703125" style="2" customWidth="1"/>
    <col min="64" max="64" width="12.85546875" style="2" customWidth="1"/>
    <col min="65" max="65" width="12.7109375" style="2" customWidth="1"/>
    <col min="66" max="66" width="9.42578125" style="2" customWidth="1"/>
    <col min="67" max="67" width="10" style="2" customWidth="1"/>
    <col min="68" max="69" width="9" style="2" customWidth="1"/>
    <col min="70" max="70" width="9.85546875" style="2" customWidth="1"/>
    <col min="71" max="72" width="9.28515625" style="2" customWidth="1"/>
    <col min="73" max="73" width="8.5703125" style="2" customWidth="1"/>
    <col min="74" max="75" width="9.7109375" style="2" customWidth="1"/>
    <col min="76" max="76" width="9.5703125" style="2" customWidth="1"/>
    <col min="77" max="78" width="11.140625" style="2" customWidth="1"/>
    <col min="79" max="79" width="9.28515625" style="2" customWidth="1"/>
    <col min="80" max="80" width="9.85546875" style="2" customWidth="1"/>
    <col min="81" max="81" width="8.7109375" style="2" customWidth="1"/>
    <col min="82" max="82" width="10.42578125" style="2" customWidth="1"/>
    <col min="83" max="84" width="10.85546875" style="2" customWidth="1"/>
    <col min="85" max="85" width="9.85546875" style="2" customWidth="1"/>
    <col min="86" max="87" width="10.85546875" style="2" customWidth="1"/>
    <col min="88" max="88" width="12.85546875" style="2" customWidth="1"/>
    <col min="89" max="89" width="10.5703125" style="2" customWidth="1"/>
    <col min="90" max="90" width="21.5703125" style="2" customWidth="1"/>
    <col min="91" max="91" width="9.85546875" style="9" customWidth="1"/>
    <col min="92" max="92" width="10.42578125" style="2" customWidth="1"/>
    <col min="93" max="94" width="9.42578125" style="2" customWidth="1"/>
    <col min="95" max="95" width="10.140625" style="2" customWidth="1"/>
    <col min="96" max="96" width="9.5703125" style="2" customWidth="1"/>
    <col min="97" max="97" width="8.7109375" style="2" customWidth="1"/>
    <col min="98" max="98" width="10" style="2" customWidth="1"/>
    <col min="99" max="101" width="8.85546875" style="2" customWidth="1"/>
    <col min="102" max="103" width="9.5703125" style="2" customWidth="1"/>
    <col min="104" max="105" width="11.42578125" style="2" customWidth="1"/>
    <col min="106" max="106" width="8.28515625" style="2" customWidth="1"/>
    <col min="107" max="107" width="8.85546875" style="2" customWidth="1"/>
    <col min="108" max="108" width="10" style="2" customWidth="1"/>
    <col min="109" max="109" width="8.42578125" style="2" customWidth="1"/>
    <col min="110" max="110" width="9.140625" style="2" customWidth="1"/>
    <col min="111" max="111" width="10" style="2" customWidth="1"/>
    <col min="112" max="113" width="13" style="2" customWidth="1"/>
    <col min="114" max="114" width="12.85546875" style="2" customWidth="1"/>
    <col min="115" max="115" width="12.7109375" style="2" customWidth="1"/>
    <col min="116" max="116" width="11.28515625" style="2" hidden="1" customWidth="1"/>
    <col min="117" max="16384" width="9.140625" style="2"/>
  </cols>
  <sheetData>
    <row r="1" spans="1:116" s="63" customFormat="1" ht="35.25" customHeight="1" x14ac:dyDescent="0.25">
      <c r="B1" s="90" t="s">
        <v>77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CM1" s="64"/>
    </row>
    <row r="2" spans="1:116" s="1" customFormat="1" ht="309.75" customHeight="1" x14ac:dyDescent="0.25">
      <c r="A2" s="59"/>
      <c r="B2" s="60" t="s">
        <v>62</v>
      </c>
      <c r="C2" s="61" t="s">
        <v>4</v>
      </c>
      <c r="D2" s="91" t="s">
        <v>11</v>
      </c>
      <c r="E2" s="94" t="s">
        <v>14</v>
      </c>
      <c r="F2" s="94"/>
      <c r="G2" s="94"/>
      <c r="H2" s="85" t="s">
        <v>15</v>
      </c>
      <c r="I2" s="85"/>
      <c r="J2" s="85"/>
      <c r="K2" s="91" t="s">
        <v>16</v>
      </c>
      <c r="L2" s="85" t="s">
        <v>17</v>
      </c>
      <c r="M2" s="85"/>
      <c r="N2" s="85"/>
      <c r="O2" s="85" t="s">
        <v>18</v>
      </c>
      <c r="P2" s="85"/>
      <c r="Q2" s="85"/>
      <c r="R2" s="85" t="s">
        <v>19</v>
      </c>
      <c r="S2" s="85"/>
      <c r="T2" s="85"/>
      <c r="U2" s="86" t="s">
        <v>20</v>
      </c>
      <c r="V2" s="86"/>
      <c r="W2" s="86"/>
      <c r="X2" s="95" t="s">
        <v>21</v>
      </c>
      <c r="Y2" s="95"/>
      <c r="Z2" s="95"/>
      <c r="AA2" s="86" t="s">
        <v>22</v>
      </c>
      <c r="AB2" s="86"/>
      <c r="AC2" s="86"/>
      <c r="AD2" s="86" t="s">
        <v>23</v>
      </c>
      <c r="AE2" s="86"/>
      <c r="AF2" s="86"/>
      <c r="AG2" s="85" t="s">
        <v>72</v>
      </c>
      <c r="AH2" s="85"/>
      <c r="AI2" s="85"/>
      <c r="AJ2" s="91" t="s">
        <v>24</v>
      </c>
      <c r="AK2" s="86" t="s">
        <v>25</v>
      </c>
      <c r="AL2" s="86"/>
      <c r="AM2" s="86"/>
      <c r="AN2" s="86" t="s">
        <v>26</v>
      </c>
      <c r="AO2" s="86"/>
      <c r="AP2" s="86"/>
      <c r="AQ2" s="91" t="s">
        <v>27</v>
      </c>
      <c r="AR2" s="86" t="s">
        <v>28</v>
      </c>
      <c r="AS2" s="86"/>
      <c r="AT2" s="86"/>
      <c r="AU2" s="86" t="s">
        <v>54</v>
      </c>
      <c r="AV2" s="86"/>
      <c r="AW2" s="86"/>
      <c r="AX2" s="86" t="s">
        <v>35</v>
      </c>
      <c r="AY2" s="86"/>
      <c r="AZ2" s="86"/>
      <c r="BA2" s="86" t="s">
        <v>36</v>
      </c>
      <c r="BB2" s="86"/>
      <c r="BC2" s="86"/>
      <c r="BD2" s="86" t="s">
        <v>37</v>
      </c>
      <c r="BE2" s="86"/>
      <c r="BF2" s="86"/>
      <c r="BG2" s="86" t="s">
        <v>38</v>
      </c>
      <c r="BH2" s="86"/>
      <c r="BI2" s="86"/>
      <c r="BJ2" s="91" t="s">
        <v>29</v>
      </c>
      <c r="BK2" s="86" t="s">
        <v>30</v>
      </c>
      <c r="BL2" s="86"/>
      <c r="BM2" s="86"/>
      <c r="BN2" s="86" t="s">
        <v>31</v>
      </c>
      <c r="BO2" s="86"/>
      <c r="BP2" s="86"/>
      <c r="BQ2" s="86" t="s">
        <v>39</v>
      </c>
      <c r="BR2" s="86"/>
      <c r="BS2" s="86"/>
      <c r="BT2" s="86" t="s">
        <v>40</v>
      </c>
      <c r="BU2" s="86"/>
      <c r="BV2" s="86"/>
      <c r="BW2" s="86" t="s">
        <v>41</v>
      </c>
      <c r="BX2" s="86"/>
      <c r="BY2" s="86"/>
      <c r="BZ2" s="86" t="s">
        <v>42</v>
      </c>
      <c r="CA2" s="86"/>
      <c r="CB2" s="86"/>
      <c r="CC2" s="85" t="s">
        <v>32</v>
      </c>
      <c r="CD2" s="85"/>
      <c r="CE2" s="85"/>
      <c r="CF2" s="86" t="s">
        <v>49</v>
      </c>
      <c r="CG2" s="86"/>
      <c r="CH2" s="86"/>
      <c r="CI2" s="87" t="s">
        <v>43</v>
      </c>
      <c r="CJ2" s="88"/>
      <c r="CK2" s="88"/>
      <c r="CL2" s="91" t="s">
        <v>33</v>
      </c>
      <c r="CM2" s="85" t="s">
        <v>74</v>
      </c>
      <c r="CN2" s="85"/>
      <c r="CO2" s="85"/>
      <c r="CP2" s="86" t="s">
        <v>44</v>
      </c>
      <c r="CQ2" s="86"/>
      <c r="CR2" s="86"/>
      <c r="CS2" s="86" t="s">
        <v>45</v>
      </c>
      <c r="CT2" s="86"/>
      <c r="CU2" s="86"/>
      <c r="CV2" s="85" t="s">
        <v>46</v>
      </c>
      <c r="CW2" s="85"/>
      <c r="CX2" s="85"/>
      <c r="CY2" s="85" t="s">
        <v>47</v>
      </c>
      <c r="CZ2" s="85"/>
      <c r="DA2" s="85"/>
      <c r="DB2" s="85" t="s">
        <v>34</v>
      </c>
      <c r="DC2" s="85"/>
      <c r="DD2" s="85"/>
      <c r="DE2" s="85" t="s">
        <v>48</v>
      </c>
      <c r="DF2" s="85"/>
      <c r="DG2" s="85"/>
      <c r="DH2" s="85" t="s">
        <v>5</v>
      </c>
      <c r="DI2" s="85"/>
      <c r="DJ2" s="59" t="s">
        <v>3</v>
      </c>
      <c r="DK2" s="59" t="s">
        <v>6</v>
      </c>
    </row>
    <row r="3" spans="1:116" ht="15" hidden="1" customHeight="1" x14ac:dyDescent="0.25">
      <c r="A3" s="45"/>
      <c r="B3" s="45"/>
      <c r="C3" s="45"/>
      <c r="D3" s="92"/>
      <c r="E3" s="45"/>
      <c r="F3" s="45"/>
      <c r="G3" s="45"/>
      <c r="H3" s="45"/>
      <c r="I3" s="45"/>
      <c r="J3" s="45"/>
      <c r="K3" s="92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92"/>
      <c r="AK3" s="45"/>
      <c r="AL3" s="45"/>
      <c r="AM3" s="45"/>
      <c r="AN3" s="45"/>
      <c r="AO3" s="45"/>
      <c r="AP3" s="45"/>
      <c r="AQ3" s="92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92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92"/>
      <c r="CM3" s="62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</row>
    <row r="4" spans="1:116" ht="54.75" customHeight="1" x14ac:dyDescent="0.25">
      <c r="A4" s="47"/>
      <c r="B4" s="4" t="s">
        <v>2</v>
      </c>
      <c r="C4" s="7"/>
      <c r="D4" s="92"/>
      <c r="E4" s="7" t="s">
        <v>13</v>
      </c>
      <c r="F4" s="47" t="s">
        <v>1</v>
      </c>
      <c r="G4" s="4" t="s">
        <v>2</v>
      </c>
      <c r="H4" s="7" t="s">
        <v>13</v>
      </c>
      <c r="I4" s="47" t="s">
        <v>1</v>
      </c>
      <c r="J4" s="4" t="s">
        <v>2</v>
      </c>
      <c r="K4" s="92"/>
      <c r="L4" s="7" t="s">
        <v>13</v>
      </c>
      <c r="M4" s="47" t="s">
        <v>1</v>
      </c>
      <c r="N4" s="4" t="s">
        <v>2</v>
      </c>
      <c r="O4" s="7" t="s">
        <v>13</v>
      </c>
      <c r="P4" s="47" t="s">
        <v>1</v>
      </c>
      <c r="Q4" s="4" t="s">
        <v>2</v>
      </c>
      <c r="R4" s="7" t="s">
        <v>13</v>
      </c>
      <c r="S4" s="47" t="s">
        <v>1</v>
      </c>
      <c r="T4" s="4" t="s">
        <v>2</v>
      </c>
      <c r="U4" s="7" t="s">
        <v>13</v>
      </c>
      <c r="V4" s="47" t="s">
        <v>1</v>
      </c>
      <c r="W4" s="4" t="s">
        <v>2</v>
      </c>
      <c r="X4" s="7" t="s">
        <v>13</v>
      </c>
      <c r="Y4" s="47" t="s">
        <v>1</v>
      </c>
      <c r="Z4" s="4" t="s">
        <v>2</v>
      </c>
      <c r="AA4" s="7" t="s">
        <v>13</v>
      </c>
      <c r="AB4" s="47" t="s">
        <v>1</v>
      </c>
      <c r="AC4" s="4" t="s">
        <v>2</v>
      </c>
      <c r="AD4" s="7" t="s">
        <v>13</v>
      </c>
      <c r="AE4" s="47" t="s">
        <v>1</v>
      </c>
      <c r="AF4" s="4" t="s">
        <v>2</v>
      </c>
      <c r="AG4" s="7" t="s">
        <v>13</v>
      </c>
      <c r="AH4" s="47" t="s">
        <v>1</v>
      </c>
      <c r="AI4" s="4" t="s">
        <v>2</v>
      </c>
      <c r="AJ4" s="92"/>
      <c r="AK4" s="7" t="s">
        <v>13</v>
      </c>
      <c r="AL4" s="48" t="s">
        <v>1</v>
      </c>
      <c r="AM4" s="4" t="s">
        <v>2</v>
      </c>
      <c r="AN4" s="7" t="s">
        <v>13</v>
      </c>
      <c r="AO4" s="48" t="s">
        <v>1</v>
      </c>
      <c r="AP4" s="4" t="s">
        <v>2</v>
      </c>
      <c r="AQ4" s="92"/>
      <c r="AR4" s="7" t="s">
        <v>13</v>
      </c>
      <c r="AS4" s="48" t="s">
        <v>1</v>
      </c>
      <c r="AT4" s="4" t="s">
        <v>2</v>
      </c>
      <c r="AU4" s="7" t="s">
        <v>13</v>
      </c>
      <c r="AV4" s="48" t="s">
        <v>1</v>
      </c>
      <c r="AW4" s="4" t="s">
        <v>2</v>
      </c>
      <c r="AX4" s="7" t="s">
        <v>13</v>
      </c>
      <c r="AY4" s="48" t="s">
        <v>1</v>
      </c>
      <c r="AZ4" s="4" t="s">
        <v>2</v>
      </c>
      <c r="BA4" s="7" t="s">
        <v>13</v>
      </c>
      <c r="BB4" s="48" t="s">
        <v>1</v>
      </c>
      <c r="BC4" s="4" t="s">
        <v>2</v>
      </c>
      <c r="BD4" s="7" t="s">
        <v>13</v>
      </c>
      <c r="BE4" s="48" t="s">
        <v>1</v>
      </c>
      <c r="BF4" s="4" t="s">
        <v>2</v>
      </c>
      <c r="BG4" s="7" t="s">
        <v>13</v>
      </c>
      <c r="BH4" s="48" t="s">
        <v>1</v>
      </c>
      <c r="BI4" s="4" t="s">
        <v>2</v>
      </c>
      <c r="BJ4" s="92"/>
      <c r="BK4" s="7" t="s">
        <v>13</v>
      </c>
      <c r="BL4" s="47" t="s">
        <v>1</v>
      </c>
      <c r="BM4" s="4" t="s">
        <v>2</v>
      </c>
      <c r="BN4" s="7" t="s">
        <v>13</v>
      </c>
      <c r="BO4" s="47" t="s">
        <v>1</v>
      </c>
      <c r="BP4" s="6" t="s">
        <v>2</v>
      </c>
      <c r="BQ4" s="7" t="s">
        <v>13</v>
      </c>
      <c r="BR4" s="47" t="s">
        <v>1</v>
      </c>
      <c r="BS4" s="6" t="s">
        <v>2</v>
      </c>
      <c r="BT4" s="7" t="s">
        <v>13</v>
      </c>
      <c r="BU4" s="47" t="s">
        <v>1</v>
      </c>
      <c r="BV4" s="6" t="s">
        <v>2</v>
      </c>
      <c r="BW4" s="7" t="s">
        <v>13</v>
      </c>
      <c r="BX4" s="47" t="s">
        <v>1</v>
      </c>
      <c r="BY4" s="6" t="s">
        <v>2</v>
      </c>
      <c r="BZ4" s="7" t="s">
        <v>13</v>
      </c>
      <c r="CA4" s="47" t="s">
        <v>1</v>
      </c>
      <c r="CB4" s="6" t="s">
        <v>2</v>
      </c>
      <c r="CC4" s="7" t="s">
        <v>13</v>
      </c>
      <c r="CD4" s="47" t="s">
        <v>1</v>
      </c>
      <c r="CE4" s="6" t="s">
        <v>2</v>
      </c>
      <c r="CF4" s="7" t="s">
        <v>13</v>
      </c>
      <c r="CG4" s="47" t="s">
        <v>1</v>
      </c>
      <c r="CH4" s="6" t="s">
        <v>2</v>
      </c>
      <c r="CI4" s="7" t="s">
        <v>13</v>
      </c>
      <c r="CJ4" s="48" t="s">
        <v>1</v>
      </c>
      <c r="CK4" s="6" t="s">
        <v>2</v>
      </c>
      <c r="CL4" s="92"/>
      <c r="CM4" s="7" t="s">
        <v>13</v>
      </c>
      <c r="CN4" s="47" t="s">
        <v>1</v>
      </c>
      <c r="CO4" s="6" t="s">
        <v>2</v>
      </c>
      <c r="CP4" s="7" t="s">
        <v>13</v>
      </c>
      <c r="CQ4" s="47" t="s">
        <v>1</v>
      </c>
      <c r="CR4" s="6" t="s">
        <v>2</v>
      </c>
      <c r="CS4" s="7" t="s">
        <v>13</v>
      </c>
      <c r="CT4" s="47" t="s">
        <v>1</v>
      </c>
      <c r="CU4" s="6" t="s">
        <v>2</v>
      </c>
      <c r="CV4" s="7" t="s">
        <v>13</v>
      </c>
      <c r="CW4" s="47" t="s">
        <v>1</v>
      </c>
      <c r="CX4" s="6" t="s">
        <v>2</v>
      </c>
      <c r="CY4" s="7" t="s">
        <v>13</v>
      </c>
      <c r="CZ4" s="47" t="s">
        <v>1</v>
      </c>
      <c r="DA4" s="6" t="s">
        <v>2</v>
      </c>
      <c r="DB4" s="7" t="s">
        <v>13</v>
      </c>
      <c r="DC4" s="47" t="s">
        <v>1</v>
      </c>
      <c r="DD4" s="6" t="s">
        <v>2</v>
      </c>
      <c r="DE4" s="7" t="s">
        <v>13</v>
      </c>
      <c r="DF4" s="47" t="s">
        <v>1</v>
      </c>
      <c r="DG4" s="6" t="s">
        <v>2</v>
      </c>
      <c r="DH4" s="89" t="s">
        <v>13</v>
      </c>
      <c r="DI4" s="89"/>
      <c r="DJ4" s="47" t="s">
        <v>1</v>
      </c>
      <c r="DK4" s="4" t="s">
        <v>2</v>
      </c>
      <c r="DL4" s="58"/>
    </row>
    <row r="5" spans="1:116" ht="76.5" x14ac:dyDescent="0.25">
      <c r="A5" s="49" t="s">
        <v>64</v>
      </c>
      <c r="B5" s="50" t="s">
        <v>63</v>
      </c>
      <c r="C5" s="45">
        <f>(1.2+1.2+1.1+1.2)/4</f>
        <v>1.175</v>
      </c>
      <c r="D5" s="92"/>
      <c r="E5" s="7">
        <v>3</v>
      </c>
      <c r="F5" s="11" t="s">
        <v>52</v>
      </c>
      <c r="G5" s="16">
        <v>3</v>
      </c>
      <c r="H5" s="12">
        <v>3</v>
      </c>
      <c r="I5" s="11" t="s">
        <v>52</v>
      </c>
      <c r="J5" s="17">
        <v>3</v>
      </c>
      <c r="K5" s="92"/>
      <c r="L5" s="7">
        <v>5</v>
      </c>
      <c r="M5" s="70">
        <f>(466234979.4-438846236.75)/466234979.4</f>
        <v>5.8744504080853563E-2</v>
      </c>
      <c r="N5" s="66">
        <v>3</v>
      </c>
      <c r="O5" s="7">
        <v>3</v>
      </c>
      <c r="P5" s="72">
        <f>(258648832.44-241190000)/241190000*100</f>
        <v>7.2386220158381347</v>
      </c>
      <c r="Q5" s="18">
        <v>2</v>
      </c>
      <c r="R5" s="7">
        <v>3</v>
      </c>
      <c r="S5" s="22" t="s">
        <v>50</v>
      </c>
      <c r="T5" s="17">
        <v>0</v>
      </c>
      <c r="U5" s="10">
        <v>3</v>
      </c>
      <c r="V5" s="73">
        <f>401321.4/438846.2</f>
        <v>0.91449213870371904</v>
      </c>
      <c r="W5" s="17">
        <v>2</v>
      </c>
      <c r="X5" s="10">
        <v>3</v>
      </c>
      <c r="Y5" s="41">
        <f>820492.5/438846236.75</f>
        <v>1.8696582795750727E-3</v>
      </c>
      <c r="Z5" s="17">
        <v>1</v>
      </c>
      <c r="AA5" s="19">
        <v>4</v>
      </c>
      <c r="AB5" s="23">
        <v>0</v>
      </c>
      <c r="AC5" s="17">
        <v>4</v>
      </c>
      <c r="AD5" s="19">
        <v>2</v>
      </c>
      <c r="AE5" s="23">
        <v>0</v>
      </c>
      <c r="AF5" s="17">
        <v>2</v>
      </c>
      <c r="AG5" s="20" t="s">
        <v>10</v>
      </c>
      <c r="AH5" s="42" t="s">
        <v>10</v>
      </c>
      <c r="AI5" s="18" t="s">
        <v>10</v>
      </c>
      <c r="AJ5" s="92"/>
      <c r="AK5" s="20">
        <v>5</v>
      </c>
      <c r="AL5" s="27" t="s">
        <v>73</v>
      </c>
      <c r="AM5" s="18">
        <v>5</v>
      </c>
      <c r="AN5" s="19">
        <v>5</v>
      </c>
      <c r="AO5" s="44" t="s">
        <v>81</v>
      </c>
      <c r="AP5" s="25">
        <v>5</v>
      </c>
      <c r="AQ5" s="92"/>
      <c r="AR5" s="20">
        <v>2</v>
      </c>
      <c r="AS5" s="28" t="s">
        <v>51</v>
      </c>
      <c r="AT5" s="18">
        <v>2</v>
      </c>
      <c r="AU5" s="7">
        <v>2</v>
      </c>
      <c r="AV5" s="31">
        <v>0.25</v>
      </c>
      <c r="AW5" s="18">
        <v>1</v>
      </c>
      <c r="AX5" s="20" t="s">
        <v>10</v>
      </c>
      <c r="AY5" s="29" t="s">
        <v>10</v>
      </c>
      <c r="AZ5" s="18" t="s">
        <v>10</v>
      </c>
      <c r="BA5" s="20">
        <v>2</v>
      </c>
      <c r="BB5" s="30" t="s">
        <v>53</v>
      </c>
      <c r="BC5" s="18">
        <v>2</v>
      </c>
      <c r="BD5" s="20">
        <v>3</v>
      </c>
      <c r="BE5" s="15" t="s">
        <v>82</v>
      </c>
      <c r="BF5" s="18">
        <v>0</v>
      </c>
      <c r="BG5" s="20">
        <v>3</v>
      </c>
      <c r="BH5" s="76">
        <f>97602.17/305854706.06</f>
        <v>3.1911286001547813E-4</v>
      </c>
      <c r="BI5" s="18">
        <v>2</v>
      </c>
      <c r="BJ5" s="92"/>
      <c r="BK5" s="19">
        <v>2</v>
      </c>
      <c r="BL5" s="32" t="s">
        <v>51</v>
      </c>
      <c r="BM5" s="17">
        <v>2</v>
      </c>
      <c r="BN5" s="13">
        <v>2</v>
      </c>
      <c r="BO5" s="32" t="s">
        <v>51</v>
      </c>
      <c r="BP5" s="18">
        <v>2</v>
      </c>
      <c r="BQ5" s="13">
        <v>4</v>
      </c>
      <c r="BR5" s="14">
        <v>1</v>
      </c>
      <c r="BS5" s="18">
        <v>4</v>
      </c>
      <c r="BT5" s="13">
        <v>3</v>
      </c>
      <c r="BU5" s="14">
        <v>1</v>
      </c>
      <c r="BV5" s="18">
        <v>3</v>
      </c>
      <c r="BW5" s="13">
        <v>4</v>
      </c>
      <c r="BX5" s="14">
        <v>1</v>
      </c>
      <c r="BY5" s="18">
        <v>4</v>
      </c>
      <c r="BZ5" s="7">
        <v>3</v>
      </c>
      <c r="CA5" s="35" t="s">
        <v>55</v>
      </c>
      <c r="CB5" s="18">
        <v>2</v>
      </c>
      <c r="CC5" s="13">
        <v>2</v>
      </c>
      <c r="CD5" s="14">
        <v>1</v>
      </c>
      <c r="CE5" s="18">
        <v>2</v>
      </c>
      <c r="CF5" s="13">
        <v>4</v>
      </c>
      <c r="CG5" s="14">
        <v>0</v>
      </c>
      <c r="CH5" s="18">
        <v>4</v>
      </c>
      <c r="CI5" s="7">
        <v>3</v>
      </c>
      <c r="CJ5" s="78">
        <f>13944.4/9622*100</f>
        <v>144.92205362710456</v>
      </c>
      <c r="CK5" s="34">
        <v>3</v>
      </c>
      <c r="CL5" s="92"/>
      <c r="CM5" s="20">
        <v>3</v>
      </c>
      <c r="CN5" s="35" t="s">
        <v>55</v>
      </c>
      <c r="CO5" s="34">
        <v>3</v>
      </c>
      <c r="CP5" s="19">
        <v>3</v>
      </c>
      <c r="CQ5" s="23">
        <v>1</v>
      </c>
      <c r="CR5" s="33">
        <v>3</v>
      </c>
      <c r="CS5" s="7">
        <v>2</v>
      </c>
      <c r="CT5" s="14">
        <v>1</v>
      </c>
      <c r="CU5" s="34">
        <v>2</v>
      </c>
      <c r="CV5" s="7">
        <v>2</v>
      </c>
      <c r="CW5" s="14">
        <v>1</v>
      </c>
      <c r="CX5" s="34">
        <v>2</v>
      </c>
      <c r="CY5" s="19">
        <v>2</v>
      </c>
      <c r="CZ5" s="23">
        <v>1</v>
      </c>
      <c r="DA5" s="33">
        <v>2</v>
      </c>
      <c r="DB5" s="7">
        <v>2</v>
      </c>
      <c r="DC5" s="14">
        <v>1</v>
      </c>
      <c r="DD5" s="34">
        <v>2</v>
      </c>
      <c r="DE5" s="19">
        <v>2</v>
      </c>
      <c r="DF5" s="23">
        <v>1</v>
      </c>
      <c r="DG5" s="33">
        <v>2</v>
      </c>
      <c r="DH5" s="53">
        <f>E5+H5+L5+O5+R5+U5+X5+AA5+AK5+AN5+AR5+AU5+BD5+BG5+BK5+BN5+BQ5+BT5+BW5+BZ5+CC5+CF5+CI5+CM5+CP5+CS5+CV5+DE5+CY5+AD5+DB5+BA5</f>
        <v>94</v>
      </c>
      <c r="DI5" s="65">
        <f t="shared" ref="DI5:DI10" si="0">DH5*C5</f>
        <v>110.45</v>
      </c>
      <c r="DJ5" s="3">
        <f>G5+J5+N5+Q5+T5+W5+Z5+AC5+AM5+AP5+AT5+AW5+BF5+BI5+BM5+BP5+BS5+BV5+BY5+CB5+CE5+CH5+CK5+CO5+CR5+CU5+CX5+DG5+AF5+DA5+DD5+BC5</f>
        <v>79</v>
      </c>
      <c r="DK5" s="54">
        <f>DJ5/DI5*C5*100</f>
        <v>84.042553191489361</v>
      </c>
    </row>
    <row r="6" spans="1:116" ht="67.5" x14ac:dyDescent="0.25">
      <c r="A6" s="49" t="s">
        <v>66</v>
      </c>
      <c r="B6" s="50" t="s">
        <v>65</v>
      </c>
      <c r="C6" s="45">
        <f>(1.2+1.05+1.05+1.15)/4</f>
        <v>1.1124999999999998</v>
      </c>
      <c r="D6" s="92"/>
      <c r="E6" s="7">
        <v>3</v>
      </c>
      <c r="F6" s="11" t="s">
        <v>52</v>
      </c>
      <c r="G6" s="16">
        <v>3</v>
      </c>
      <c r="H6" s="7">
        <v>3</v>
      </c>
      <c r="I6" s="11" t="s">
        <v>52</v>
      </c>
      <c r="J6" s="17">
        <v>3</v>
      </c>
      <c r="K6" s="92"/>
      <c r="L6" s="7">
        <v>5</v>
      </c>
      <c r="M6" s="70">
        <f>(6392298.17-6137439.7)/6392298.17</f>
        <v>3.986961546882907E-2</v>
      </c>
      <c r="N6" s="66">
        <v>4</v>
      </c>
      <c r="O6" s="7">
        <v>3</v>
      </c>
      <c r="P6" s="11" t="s">
        <v>52</v>
      </c>
      <c r="Q6" s="18">
        <v>0</v>
      </c>
      <c r="R6" s="7">
        <v>3</v>
      </c>
      <c r="S6" s="22">
        <v>6</v>
      </c>
      <c r="T6" s="17">
        <v>3</v>
      </c>
      <c r="U6" s="8">
        <v>3</v>
      </c>
      <c r="V6" s="73">
        <f>6100/6137.4</f>
        <v>0.99390621435787152</v>
      </c>
      <c r="W6" s="17">
        <v>3</v>
      </c>
      <c r="X6" s="7">
        <v>3</v>
      </c>
      <c r="Y6" s="74">
        <v>0</v>
      </c>
      <c r="Z6" s="17">
        <v>3</v>
      </c>
      <c r="AA6" s="19">
        <v>4</v>
      </c>
      <c r="AB6" s="23">
        <v>0</v>
      </c>
      <c r="AC6" s="17">
        <v>4</v>
      </c>
      <c r="AD6" s="19">
        <v>2</v>
      </c>
      <c r="AE6" s="23">
        <v>0</v>
      </c>
      <c r="AF6" s="17">
        <v>2</v>
      </c>
      <c r="AG6" s="20">
        <v>5</v>
      </c>
      <c r="AH6" s="43" t="s">
        <v>80</v>
      </c>
      <c r="AI6" s="18">
        <v>5</v>
      </c>
      <c r="AJ6" s="92"/>
      <c r="AK6" s="20">
        <v>5</v>
      </c>
      <c r="AL6" s="27" t="s">
        <v>73</v>
      </c>
      <c r="AM6" s="18">
        <v>5</v>
      </c>
      <c r="AN6" s="19">
        <v>5</v>
      </c>
      <c r="AO6" s="44" t="s">
        <v>81</v>
      </c>
      <c r="AP6" s="25">
        <v>5</v>
      </c>
      <c r="AQ6" s="92"/>
      <c r="AR6" s="20">
        <v>2</v>
      </c>
      <c r="AS6" s="28" t="s">
        <v>51</v>
      </c>
      <c r="AT6" s="18">
        <v>2</v>
      </c>
      <c r="AU6" s="20" t="s">
        <v>10</v>
      </c>
      <c r="AV6" s="31" t="s">
        <v>10</v>
      </c>
      <c r="AW6" s="18" t="s">
        <v>10</v>
      </c>
      <c r="AX6" s="20">
        <v>2</v>
      </c>
      <c r="AY6" s="31">
        <v>0</v>
      </c>
      <c r="AZ6" s="18">
        <v>0</v>
      </c>
      <c r="BA6" s="20">
        <v>2</v>
      </c>
      <c r="BB6" s="30" t="s">
        <v>53</v>
      </c>
      <c r="BC6" s="18">
        <v>2</v>
      </c>
      <c r="BD6" s="20">
        <v>3</v>
      </c>
      <c r="BE6" s="15" t="s">
        <v>56</v>
      </c>
      <c r="BF6" s="18">
        <v>3</v>
      </c>
      <c r="BG6" s="20">
        <v>3</v>
      </c>
      <c r="BH6" s="31">
        <v>0</v>
      </c>
      <c r="BI6" s="18">
        <v>3</v>
      </c>
      <c r="BJ6" s="92"/>
      <c r="BK6" s="20">
        <v>2</v>
      </c>
      <c r="BL6" s="32" t="s">
        <v>51</v>
      </c>
      <c r="BM6" s="18">
        <v>2</v>
      </c>
      <c r="BN6" s="20" t="s">
        <v>10</v>
      </c>
      <c r="BO6" s="29" t="s">
        <v>10</v>
      </c>
      <c r="BP6" s="18" t="s">
        <v>10</v>
      </c>
      <c r="BQ6" s="20" t="s">
        <v>10</v>
      </c>
      <c r="BR6" s="29" t="s">
        <v>10</v>
      </c>
      <c r="BS6" s="18" t="s">
        <v>10</v>
      </c>
      <c r="BT6" s="20" t="s">
        <v>10</v>
      </c>
      <c r="BU6" s="29" t="s">
        <v>10</v>
      </c>
      <c r="BV6" s="18" t="s">
        <v>10</v>
      </c>
      <c r="BW6" s="20" t="s">
        <v>10</v>
      </c>
      <c r="BX6" s="29" t="s">
        <v>10</v>
      </c>
      <c r="BY6" s="18" t="s">
        <v>10</v>
      </c>
      <c r="BZ6" s="20" t="s">
        <v>10</v>
      </c>
      <c r="CA6" s="29" t="s">
        <v>10</v>
      </c>
      <c r="CB6" s="18" t="s">
        <v>10</v>
      </c>
      <c r="CC6" s="20" t="s">
        <v>10</v>
      </c>
      <c r="CD6" s="29" t="s">
        <v>10</v>
      </c>
      <c r="CE6" s="18" t="s">
        <v>10</v>
      </c>
      <c r="CF6" s="20" t="s">
        <v>10</v>
      </c>
      <c r="CG6" s="29" t="s">
        <v>10</v>
      </c>
      <c r="CH6" s="18" t="s">
        <v>10</v>
      </c>
      <c r="CI6" s="20" t="s">
        <v>10</v>
      </c>
      <c r="CJ6" s="29" t="s">
        <v>10</v>
      </c>
      <c r="CK6" s="34" t="s">
        <v>10</v>
      </c>
      <c r="CL6" s="92"/>
      <c r="CM6" s="20">
        <v>3</v>
      </c>
      <c r="CN6" s="35" t="s">
        <v>55</v>
      </c>
      <c r="CO6" s="34">
        <v>3</v>
      </c>
      <c r="CP6" s="19">
        <v>3</v>
      </c>
      <c r="CQ6" s="23">
        <v>1</v>
      </c>
      <c r="CR6" s="33">
        <v>3</v>
      </c>
      <c r="CS6" s="19" t="s">
        <v>10</v>
      </c>
      <c r="CT6" s="24" t="s">
        <v>10</v>
      </c>
      <c r="CU6" s="36" t="s">
        <v>10</v>
      </c>
      <c r="CV6" s="19" t="s">
        <v>10</v>
      </c>
      <c r="CW6" s="24" t="s">
        <v>10</v>
      </c>
      <c r="CX6" s="36" t="s">
        <v>10</v>
      </c>
      <c r="CY6" s="19">
        <v>2</v>
      </c>
      <c r="CZ6" s="23">
        <v>1</v>
      </c>
      <c r="DA6" s="33">
        <v>2</v>
      </c>
      <c r="DB6" s="19" t="s">
        <v>10</v>
      </c>
      <c r="DC6" s="22" t="s">
        <v>10</v>
      </c>
      <c r="DD6" s="33" t="s">
        <v>10</v>
      </c>
      <c r="DE6" s="19">
        <v>2</v>
      </c>
      <c r="DF6" s="23">
        <v>1</v>
      </c>
      <c r="DG6" s="33">
        <v>2</v>
      </c>
      <c r="DH6" s="53">
        <f>E6+H6+L6+O6+R6+U6+X6+AA6+AD6+AG6+AK6+AN6+AR6+AX6+BA6+BD6+BG6+BK6+CM6+CP6+CY6+DE6</f>
        <v>68</v>
      </c>
      <c r="DI6" s="65">
        <f t="shared" si="0"/>
        <v>75.649999999999991</v>
      </c>
      <c r="DJ6" s="3">
        <f>G6+J6+N6+Q6+T6+W6+Z6+AC6+AF6+AI6+AM6+AP6+AZ6+BC6+BF6+BI6+BM6+CO6+CR6+DA6+DG6</f>
        <v>60</v>
      </c>
      <c r="DK6" s="54">
        <f>DJ6/DI6*C6*100</f>
        <v>88.235294117647058</v>
      </c>
    </row>
    <row r="7" spans="1:116" ht="42.75" customHeight="1" x14ac:dyDescent="0.25">
      <c r="A7" s="49" t="s">
        <v>68</v>
      </c>
      <c r="B7" s="50" t="s">
        <v>67</v>
      </c>
      <c r="C7" s="45">
        <f>(1.1+1+1.05+1.05)/4</f>
        <v>1.05</v>
      </c>
      <c r="D7" s="92"/>
      <c r="E7" s="7">
        <v>3</v>
      </c>
      <c r="F7" s="11" t="s">
        <v>52</v>
      </c>
      <c r="G7" s="16">
        <v>3</v>
      </c>
      <c r="H7" s="7">
        <v>3</v>
      </c>
      <c r="I7" s="11" t="s">
        <v>52</v>
      </c>
      <c r="J7" s="17">
        <v>3</v>
      </c>
      <c r="K7" s="92"/>
      <c r="L7" s="7">
        <v>5</v>
      </c>
      <c r="M7" s="70">
        <f>(1937526.85-1936376.85)/1937526.85</f>
        <v>5.9354016177891929E-4</v>
      </c>
      <c r="N7" s="66">
        <v>5</v>
      </c>
      <c r="O7" s="7">
        <v>3</v>
      </c>
      <c r="P7" s="11" t="s">
        <v>52</v>
      </c>
      <c r="Q7" s="18">
        <v>0</v>
      </c>
      <c r="R7" s="7">
        <v>3</v>
      </c>
      <c r="S7" s="21">
        <v>12</v>
      </c>
      <c r="T7" s="18">
        <v>3</v>
      </c>
      <c r="U7" s="19" t="s">
        <v>10</v>
      </c>
      <c r="V7" s="14" t="s">
        <v>10</v>
      </c>
      <c r="W7" s="17" t="s">
        <v>10</v>
      </c>
      <c r="X7" s="7">
        <v>3</v>
      </c>
      <c r="Y7" s="74">
        <v>0</v>
      </c>
      <c r="Z7" s="17">
        <v>3</v>
      </c>
      <c r="AA7" s="19" t="s">
        <v>10</v>
      </c>
      <c r="AB7" s="22" t="s">
        <v>10</v>
      </c>
      <c r="AC7" s="17" t="s">
        <v>10</v>
      </c>
      <c r="AD7" s="19" t="s">
        <v>10</v>
      </c>
      <c r="AE7" s="24" t="s">
        <v>10</v>
      </c>
      <c r="AF7" s="25" t="s">
        <v>10</v>
      </c>
      <c r="AG7" s="20" t="s">
        <v>10</v>
      </c>
      <c r="AH7" s="42" t="s">
        <v>10</v>
      </c>
      <c r="AI7" s="18" t="s">
        <v>10</v>
      </c>
      <c r="AJ7" s="92"/>
      <c r="AK7" s="7">
        <v>5</v>
      </c>
      <c r="AL7" s="27" t="s">
        <v>73</v>
      </c>
      <c r="AM7" s="18">
        <v>5</v>
      </c>
      <c r="AN7" s="7">
        <v>5</v>
      </c>
      <c r="AO7" s="44" t="s">
        <v>81</v>
      </c>
      <c r="AP7" s="18">
        <v>5</v>
      </c>
      <c r="AQ7" s="92"/>
      <c r="AR7" s="69" t="s">
        <v>10</v>
      </c>
      <c r="AS7" s="28" t="s">
        <v>10</v>
      </c>
      <c r="AT7" s="18" t="s">
        <v>10</v>
      </c>
      <c r="AU7" s="20" t="s">
        <v>10</v>
      </c>
      <c r="AV7" s="29" t="s">
        <v>10</v>
      </c>
      <c r="AW7" s="18" t="s">
        <v>10</v>
      </c>
      <c r="AX7" s="20" t="s">
        <v>10</v>
      </c>
      <c r="AY7" s="29" t="s">
        <v>10</v>
      </c>
      <c r="AZ7" s="18" t="s">
        <v>10</v>
      </c>
      <c r="BA7" s="20" t="s">
        <v>10</v>
      </c>
      <c r="BB7" s="29" t="s">
        <v>10</v>
      </c>
      <c r="BC7" s="18" t="s">
        <v>10</v>
      </c>
      <c r="BD7" s="20">
        <v>3</v>
      </c>
      <c r="BE7" s="15" t="s">
        <v>56</v>
      </c>
      <c r="BF7" s="18">
        <v>3</v>
      </c>
      <c r="BG7" s="20">
        <v>3</v>
      </c>
      <c r="BH7" s="31">
        <v>0</v>
      </c>
      <c r="BI7" s="18">
        <v>3</v>
      </c>
      <c r="BJ7" s="92"/>
      <c r="BK7" s="13" t="s">
        <v>10</v>
      </c>
      <c r="BL7" s="32" t="s">
        <v>10</v>
      </c>
      <c r="BM7" s="18" t="s">
        <v>10</v>
      </c>
      <c r="BN7" s="20" t="s">
        <v>10</v>
      </c>
      <c r="BO7" s="29" t="s">
        <v>10</v>
      </c>
      <c r="BP7" s="18" t="s">
        <v>10</v>
      </c>
      <c r="BQ7" s="20" t="s">
        <v>10</v>
      </c>
      <c r="BR7" s="29" t="s">
        <v>10</v>
      </c>
      <c r="BS7" s="18" t="s">
        <v>10</v>
      </c>
      <c r="BT7" s="20" t="s">
        <v>10</v>
      </c>
      <c r="BU7" s="29" t="s">
        <v>10</v>
      </c>
      <c r="BV7" s="18" t="s">
        <v>10</v>
      </c>
      <c r="BW7" s="20" t="s">
        <v>10</v>
      </c>
      <c r="BX7" s="29" t="s">
        <v>10</v>
      </c>
      <c r="BY7" s="18" t="s">
        <v>10</v>
      </c>
      <c r="BZ7" s="20" t="s">
        <v>10</v>
      </c>
      <c r="CA7" s="29" t="s">
        <v>10</v>
      </c>
      <c r="CB7" s="18" t="s">
        <v>10</v>
      </c>
      <c r="CC7" s="20" t="s">
        <v>10</v>
      </c>
      <c r="CD7" s="29" t="s">
        <v>10</v>
      </c>
      <c r="CE7" s="18" t="s">
        <v>10</v>
      </c>
      <c r="CF7" s="20" t="s">
        <v>10</v>
      </c>
      <c r="CG7" s="29" t="s">
        <v>10</v>
      </c>
      <c r="CH7" s="18" t="s">
        <v>10</v>
      </c>
      <c r="CI7" s="20" t="s">
        <v>10</v>
      </c>
      <c r="CJ7" s="29" t="s">
        <v>10</v>
      </c>
      <c r="CK7" s="34" t="s">
        <v>10</v>
      </c>
      <c r="CL7" s="92"/>
      <c r="CM7" s="77" t="s">
        <v>10</v>
      </c>
      <c r="CN7" s="35" t="s">
        <v>10</v>
      </c>
      <c r="CO7" s="34" t="s">
        <v>10</v>
      </c>
      <c r="CP7" s="13" t="s">
        <v>10</v>
      </c>
      <c r="CQ7" s="23" t="s">
        <v>10</v>
      </c>
      <c r="CR7" s="34" t="s">
        <v>10</v>
      </c>
      <c r="CS7" s="19" t="s">
        <v>10</v>
      </c>
      <c r="CT7" s="24" t="s">
        <v>10</v>
      </c>
      <c r="CU7" s="36" t="s">
        <v>10</v>
      </c>
      <c r="CV7" s="19" t="s">
        <v>10</v>
      </c>
      <c r="CW7" s="24" t="s">
        <v>10</v>
      </c>
      <c r="CX7" s="36" t="s">
        <v>10</v>
      </c>
      <c r="CY7" s="19" t="s">
        <v>10</v>
      </c>
      <c r="CZ7" s="22" t="s">
        <v>10</v>
      </c>
      <c r="DA7" s="33" t="s">
        <v>10</v>
      </c>
      <c r="DB7" s="19" t="s">
        <v>10</v>
      </c>
      <c r="DC7" s="22" t="s">
        <v>10</v>
      </c>
      <c r="DD7" s="33" t="s">
        <v>10</v>
      </c>
      <c r="DE7" s="19">
        <v>2</v>
      </c>
      <c r="DF7" s="23">
        <v>1</v>
      </c>
      <c r="DG7" s="33">
        <v>2</v>
      </c>
      <c r="DH7" s="53">
        <f>E7+H7+L7+O7+R7+X7+AK7+AN7+BD7+BG7+DE7</f>
        <v>38</v>
      </c>
      <c r="DI7" s="65">
        <f t="shared" si="0"/>
        <v>39.9</v>
      </c>
      <c r="DJ7" s="5">
        <f>G7+J7+N7+Q7+T7+Z7+AM7+AP7+BF17+BF7+BI7+DG7</f>
        <v>35</v>
      </c>
      <c r="DK7" s="54">
        <f>DJ7/DI7*C7*100</f>
        <v>92.10526315789474</v>
      </c>
    </row>
    <row r="8" spans="1:116" ht="42.75" customHeight="1" x14ac:dyDescent="0.25">
      <c r="A8" s="71" t="s">
        <v>79</v>
      </c>
      <c r="B8" s="50" t="s">
        <v>78</v>
      </c>
      <c r="C8" s="45">
        <f>(1+1+1+1)/4</f>
        <v>1</v>
      </c>
      <c r="D8" s="92"/>
      <c r="E8" s="68">
        <v>3</v>
      </c>
      <c r="F8" s="11" t="s">
        <v>52</v>
      </c>
      <c r="G8" s="16">
        <v>3</v>
      </c>
      <c r="H8" s="68">
        <v>3</v>
      </c>
      <c r="I8" s="11" t="s">
        <v>52</v>
      </c>
      <c r="J8" s="17">
        <v>3</v>
      </c>
      <c r="K8" s="92"/>
      <c r="L8" s="68">
        <v>5</v>
      </c>
      <c r="M8" s="70">
        <f>(876530.1-852030.1)/876530.1</f>
        <v>2.7951122271785075E-2</v>
      </c>
      <c r="N8" s="66">
        <v>4</v>
      </c>
      <c r="O8" s="68">
        <v>3</v>
      </c>
      <c r="P8" s="11" t="s">
        <v>52</v>
      </c>
      <c r="Q8" s="18">
        <v>0</v>
      </c>
      <c r="R8" s="68">
        <v>3</v>
      </c>
      <c r="S8" s="21">
        <v>6</v>
      </c>
      <c r="T8" s="18">
        <v>3</v>
      </c>
      <c r="U8" s="19" t="s">
        <v>10</v>
      </c>
      <c r="V8" s="14" t="s">
        <v>10</v>
      </c>
      <c r="W8" s="17" t="s">
        <v>10</v>
      </c>
      <c r="X8" s="68">
        <v>3</v>
      </c>
      <c r="Y8" s="74">
        <v>0</v>
      </c>
      <c r="Z8" s="17">
        <v>3</v>
      </c>
      <c r="AA8" s="19" t="s">
        <v>10</v>
      </c>
      <c r="AB8" s="22" t="s">
        <v>10</v>
      </c>
      <c r="AC8" s="17" t="s">
        <v>10</v>
      </c>
      <c r="AD8" s="19" t="s">
        <v>10</v>
      </c>
      <c r="AE8" s="24" t="s">
        <v>10</v>
      </c>
      <c r="AF8" s="25" t="s">
        <v>10</v>
      </c>
      <c r="AG8" s="20" t="s">
        <v>10</v>
      </c>
      <c r="AH8" s="42" t="s">
        <v>10</v>
      </c>
      <c r="AI8" s="18" t="s">
        <v>10</v>
      </c>
      <c r="AJ8" s="92"/>
      <c r="AK8" s="68">
        <v>5</v>
      </c>
      <c r="AL8" s="27" t="s">
        <v>73</v>
      </c>
      <c r="AM8" s="18">
        <v>5</v>
      </c>
      <c r="AN8" s="68">
        <v>5</v>
      </c>
      <c r="AO8" s="44" t="s">
        <v>81</v>
      </c>
      <c r="AP8" s="18">
        <v>5</v>
      </c>
      <c r="AQ8" s="92"/>
      <c r="AR8" s="68">
        <v>2</v>
      </c>
      <c r="AS8" s="28" t="s">
        <v>51</v>
      </c>
      <c r="AT8" s="18">
        <v>2</v>
      </c>
      <c r="AU8" s="20" t="s">
        <v>10</v>
      </c>
      <c r="AV8" s="29" t="s">
        <v>10</v>
      </c>
      <c r="AW8" s="18" t="s">
        <v>10</v>
      </c>
      <c r="AX8" s="20" t="s">
        <v>10</v>
      </c>
      <c r="AY8" s="29" t="s">
        <v>10</v>
      </c>
      <c r="AZ8" s="18" t="s">
        <v>10</v>
      </c>
      <c r="BA8" s="20" t="s">
        <v>10</v>
      </c>
      <c r="BB8" s="29" t="s">
        <v>10</v>
      </c>
      <c r="BC8" s="18" t="s">
        <v>10</v>
      </c>
      <c r="BD8" s="20">
        <v>3</v>
      </c>
      <c r="BE8" s="15" t="s">
        <v>56</v>
      </c>
      <c r="BF8" s="18">
        <v>3</v>
      </c>
      <c r="BG8" s="20">
        <v>3</v>
      </c>
      <c r="BH8" s="31">
        <v>0</v>
      </c>
      <c r="BI8" s="18">
        <v>3</v>
      </c>
      <c r="BJ8" s="92"/>
      <c r="BK8" s="13" t="s">
        <v>10</v>
      </c>
      <c r="BL8" s="32" t="s">
        <v>10</v>
      </c>
      <c r="BM8" s="18" t="s">
        <v>10</v>
      </c>
      <c r="BN8" s="20" t="s">
        <v>10</v>
      </c>
      <c r="BO8" s="29" t="s">
        <v>10</v>
      </c>
      <c r="BP8" s="18" t="s">
        <v>10</v>
      </c>
      <c r="BQ8" s="20" t="s">
        <v>10</v>
      </c>
      <c r="BR8" s="29" t="s">
        <v>10</v>
      </c>
      <c r="BS8" s="18" t="s">
        <v>10</v>
      </c>
      <c r="BT8" s="20" t="s">
        <v>10</v>
      </c>
      <c r="BU8" s="29" t="s">
        <v>10</v>
      </c>
      <c r="BV8" s="18" t="s">
        <v>10</v>
      </c>
      <c r="BW8" s="20" t="s">
        <v>10</v>
      </c>
      <c r="BX8" s="29" t="s">
        <v>10</v>
      </c>
      <c r="BY8" s="18" t="s">
        <v>10</v>
      </c>
      <c r="BZ8" s="20" t="s">
        <v>10</v>
      </c>
      <c r="CA8" s="29" t="s">
        <v>10</v>
      </c>
      <c r="CB8" s="18" t="s">
        <v>10</v>
      </c>
      <c r="CC8" s="20" t="s">
        <v>10</v>
      </c>
      <c r="CD8" s="29" t="s">
        <v>10</v>
      </c>
      <c r="CE8" s="18" t="s">
        <v>10</v>
      </c>
      <c r="CF8" s="20" t="s">
        <v>10</v>
      </c>
      <c r="CG8" s="29" t="s">
        <v>10</v>
      </c>
      <c r="CH8" s="18" t="s">
        <v>10</v>
      </c>
      <c r="CI8" s="20" t="s">
        <v>10</v>
      </c>
      <c r="CJ8" s="29" t="s">
        <v>10</v>
      </c>
      <c r="CK8" s="34" t="s">
        <v>10</v>
      </c>
      <c r="CL8" s="92"/>
      <c r="CM8" s="77" t="s">
        <v>10</v>
      </c>
      <c r="CN8" s="35" t="s">
        <v>10</v>
      </c>
      <c r="CO8" s="34" t="s">
        <v>10</v>
      </c>
      <c r="CP8" s="13" t="s">
        <v>10</v>
      </c>
      <c r="CQ8" s="23" t="s">
        <v>10</v>
      </c>
      <c r="CR8" s="34" t="s">
        <v>10</v>
      </c>
      <c r="CS8" s="19" t="s">
        <v>10</v>
      </c>
      <c r="CT8" s="24" t="s">
        <v>10</v>
      </c>
      <c r="CU8" s="36" t="s">
        <v>10</v>
      </c>
      <c r="CV8" s="19" t="s">
        <v>10</v>
      </c>
      <c r="CW8" s="24" t="s">
        <v>10</v>
      </c>
      <c r="CX8" s="36" t="s">
        <v>10</v>
      </c>
      <c r="CY8" s="19" t="s">
        <v>10</v>
      </c>
      <c r="CZ8" s="22" t="s">
        <v>10</v>
      </c>
      <c r="DA8" s="33" t="s">
        <v>10</v>
      </c>
      <c r="DB8" s="19" t="s">
        <v>10</v>
      </c>
      <c r="DC8" s="22" t="s">
        <v>10</v>
      </c>
      <c r="DD8" s="33" t="s">
        <v>10</v>
      </c>
      <c r="DE8" s="19">
        <v>2</v>
      </c>
      <c r="DF8" s="23">
        <v>1</v>
      </c>
      <c r="DG8" s="33">
        <v>2</v>
      </c>
      <c r="DH8" s="53">
        <f>E8+H8+L8+O8+R8+X8+AK8+AN8+AR8+BD8+BG8+DE8</f>
        <v>40</v>
      </c>
      <c r="DI8" s="65">
        <f t="shared" si="0"/>
        <v>40</v>
      </c>
      <c r="DJ8" s="5">
        <f>G8+J8+N8+Q8+T8+Z8+AM8+AP8+AT8+BF8+BI8+DG8</f>
        <v>36</v>
      </c>
      <c r="DK8" s="54">
        <f>DJ8/DI8*C8*100</f>
        <v>90</v>
      </c>
    </row>
    <row r="9" spans="1:116" ht="92.25" customHeight="1" x14ac:dyDescent="0.25">
      <c r="A9" s="49" t="s">
        <v>70</v>
      </c>
      <c r="B9" s="50" t="s">
        <v>69</v>
      </c>
      <c r="C9" s="45">
        <f>(1.2+1.2+1.1+1.2)/4</f>
        <v>1.175</v>
      </c>
      <c r="D9" s="92"/>
      <c r="E9" s="7">
        <v>3</v>
      </c>
      <c r="F9" s="11" t="s">
        <v>52</v>
      </c>
      <c r="G9" s="16">
        <v>3</v>
      </c>
      <c r="H9" s="12">
        <v>3</v>
      </c>
      <c r="I9" s="11" t="s">
        <v>52</v>
      </c>
      <c r="J9" s="17">
        <v>3</v>
      </c>
      <c r="K9" s="92"/>
      <c r="L9" s="7">
        <v>5</v>
      </c>
      <c r="M9" s="70">
        <f>(782489244.93-778086780.08)/782489244.93</f>
        <v>5.6262304926551947E-3</v>
      </c>
      <c r="N9" s="66">
        <v>5</v>
      </c>
      <c r="O9" s="7">
        <v>3</v>
      </c>
      <c r="P9" s="96">
        <f>(19430139.65-16150000)/16150000*100</f>
        <v>20.310462229102157</v>
      </c>
      <c r="Q9" s="18">
        <v>0</v>
      </c>
      <c r="R9" s="7">
        <v>3</v>
      </c>
      <c r="S9" s="22" t="s">
        <v>50</v>
      </c>
      <c r="T9" s="18">
        <v>0</v>
      </c>
      <c r="U9" s="7">
        <v>3</v>
      </c>
      <c r="V9" s="70">
        <f>776309.3/778086.8</f>
        <v>0.99771555050156358</v>
      </c>
      <c r="W9" s="18">
        <v>3</v>
      </c>
      <c r="X9" s="7">
        <v>3</v>
      </c>
      <c r="Y9" s="75">
        <f>21549/778086780.08</f>
        <v>2.7694854290911371E-5</v>
      </c>
      <c r="Z9" s="17">
        <v>2</v>
      </c>
      <c r="AA9" s="12">
        <v>4</v>
      </c>
      <c r="AB9" s="23">
        <v>0</v>
      </c>
      <c r="AC9" s="17">
        <v>4</v>
      </c>
      <c r="AD9" s="20">
        <v>2</v>
      </c>
      <c r="AE9" s="26">
        <v>0</v>
      </c>
      <c r="AF9" s="18">
        <v>2</v>
      </c>
      <c r="AG9" s="7">
        <v>5</v>
      </c>
      <c r="AH9" s="43" t="s">
        <v>57</v>
      </c>
      <c r="AI9" s="18">
        <v>2</v>
      </c>
      <c r="AJ9" s="92"/>
      <c r="AK9" s="7">
        <v>5</v>
      </c>
      <c r="AL9" s="27" t="s">
        <v>73</v>
      </c>
      <c r="AM9" s="18">
        <v>5</v>
      </c>
      <c r="AN9" s="7">
        <v>5</v>
      </c>
      <c r="AO9" s="44" t="s">
        <v>81</v>
      </c>
      <c r="AP9" s="18">
        <v>5</v>
      </c>
      <c r="AQ9" s="92"/>
      <c r="AR9" s="7">
        <v>2</v>
      </c>
      <c r="AS9" s="28" t="s">
        <v>51</v>
      </c>
      <c r="AT9" s="18">
        <v>2</v>
      </c>
      <c r="AU9" s="7">
        <v>2</v>
      </c>
      <c r="AV9" s="31">
        <v>0.25</v>
      </c>
      <c r="AW9" s="18">
        <v>1</v>
      </c>
      <c r="AX9" s="20">
        <v>2</v>
      </c>
      <c r="AY9" s="31">
        <v>0</v>
      </c>
      <c r="AZ9" s="18">
        <v>0</v>
      </c>
      <c r="BA9" s="20">
        <v>2</v>
      </c>
      <c r="BB9" s="30" t="s">
        <v>53</v>
      </c>
      <c r="BC9" s="18">
        <v>2</v>
      </c>
      <c r="BD9" s="20">
        <v>3</v>
      </c>
      <c r="BE9" s="15" t="s">
        <v>82</v>
      </c>
      <c r="BF9" s="18">
        <v>0</v>
      </c>
      <c r="BG9" s="20">
        <v>3</v>
      </c>
      <c r="BH9" s="76">
        <f>163803.2/149228408.57</f>
        <v>1.0976676731305037E-3</v>
      </c>
      <c r="BI9" s="18">
        <v>2</v>
      </c>
      <c r="BJ9" s="92"/>
      <c r="BK9" s="13">
        <v>2</v>
      </c>
      <c r="BL9" s="32" t="s">
        <v>51</v>
      </c>
      <c r="BM9" s="18">
        <v>2</v>
      </c>
      <c r="BN9" s="13">
        <v>2</v>
      </c>
      <c r="BO9" s="32" t="s">
        <v>51</v>
      </c>
      <c r="BP9" s="18">
        <v>2</v>
      </c>
      <c r="BQ9" s="13">
        <v>4</v>
      </c>
      <c r="BR9" s="14">
        <v>1</v>
      </c>
      <c r="BS9" s="18">
        <v>4</v>
      </c>
      <c r="BT9" s="13">
        <v>3</v>
      </c>
      <c r="BU9" s="14">
        <v>1</v>
      </c>
      <c r="BV9" s="18">
        <v>3</v>
      </c>
      <c r="BW9" s="13">
        <v>4</v>
      </c>
      <c r="BX9" s="14">
        <v>1</v>
      </c>
      <c r="BY9" s="18">
        <v>4</v>
      </c>
      <c r="BZ9" s="7">
        <v>3</v>
      </c>
      <c r="CA9" s="35" t="s">
        <v>55</v>
      </c>
      <c r="CB9" s="18">
        <v>2</v>
      </c>
      <c r="CC9" s="13">
        <v>2</v>
      </c>
      <c r="CD9" s="14">
        <v>1</v>
      </c>
      <c r="CE9" s="18">
        <v>2</v>
      </c>
      <c r="CF9" s="13">
        <v>4</v>
      </c>
      <c r="CG9" s="14">
        <v>0</v>
      </c>
      <c r="CH9" s="18">
        <v>4</v>
      </c>
      <c r="CI9" s="7">
        <v>3</v>
      </c>
      <c r="CJ9" s="78">
        <f>2412.7/3581*100</f>
        <v>67.375034906450708</v>
      </c>
      <c r="CK9" s="34">
        <v>0</v>
      </c>
      <c r="CL9" s="92"/>
      <c r="CM9" s="7">
        <v>3</v>
      </c>
      <c r="CN9" s="35" t="s">
        <v>55</v>
      </c>
      <c r="CO9" s="34">
        <v>3</v>
      </c>
      <c r="CP9" s="13">
        <v>3</v>
      </c>
      <c r="CQ9" s="23">
        <v>1</v>
      </c>
      <c r="CR9" s="34">
        <v>3</v>
      </c>
      <c r="CS9" s="7">
        <v>2</v>
      </c>
      <c r="CT9" s="14">
        <v>1</v>
      </c>
      <c r="CU9" s="34">
        <v>2</v>
      </c>
      <c r="CV9" s="7">
        <v>2</v>
      </c>
      <c r="CW9" s="14">
        <v>1</v>
      </c>
      <c r="CX9" s="34">
        <v>2</v>
      </c>
      <c r="CY9" s="19">
        <v>2</v>
      </c>
      <c r="CZ9" s="23">
        <v>1</v>
      </c>
      <c r="DA9" s="33">
        <v>2</v>
      </c>
      <c r="DB9" s="7">
        <v>2</v>
      </c>
      <c r="DC9" s="14">
        <v>1</v>
      </c>
      <c r="DD9" s="34">
        <v>2</v>
      </c>
      <c r="DE9" s="19">
        <v>2</v>
      </c>
      <c r="DF9" s="23">
        <v>1</v>
      </c>
      <c r="DG9" s="33">
        <v>2</v>
      </c>
      <c r="DH9" s="53">
        <f>E9+H9+L9+O9+R9+U9+X9+AA9+AD9+AG9+AK9+AN9+AR9+AU9+AX9+BD9+BG9+BK9+BN9+BQ9+BT9+BW9+BZ9+CC9+CF9+CI9+CM9+CP9+CS9+CV9+CY9+DE9+DB9+BA9</f>
        <v>101</v>
      </c>
      <c r="DI9" s="65">
        <f t="shared" si="0"/>
        <v>118.67500000000001</v>
      </c>
      <c r="DJ9" s="3">
        <f>G9+J9+N9+Q9+T9+W9+Z9+AC9+AF9+AI9+AM9+AP9+AT9+AW9+AZ9+BF9+BI9+BM9+BP9+BS9+BV9+BY9+CB9+CE9+CH9+CK9+CO9+CR9+CU9+CX9+DA9+DG9+DD9+BC9</f>
        <v>80</v>
      </c>
      <c r="DK9" s="54">
        <f>DJ9/DI9*C9*100</f>
        <v>79.207920792079207</v>
      </c>
    </row>
    <row r="10" spans="1:116" s="39" customFormat="1" ht="21" customHeight="1" x14ac:dyDescent="0.25">
      <c r="A10" s="38"/>
      <c r="B10" s="38" t="s">
        <v>71</v>
      </c>
      <c r="C10" s="52">
        <f>(C5+C6+C7+C9)/4</f>
        <v>1.1281249999999998</v>
      </c>
      <c r="D10" s="93"/>
      <c r="E10" s="38"/>
      <c r="F10" s="11" t="s">
        <v>52</v>
      </c>
      <c r="G10" s="37">
        <v>3</v>
      </c>
      <c r="H10" s="38"/>
      <c r="I10" s="11" t="s">
        <v>52</v>
      </c>
      <c r="J10" s="37">
        <f>(J5+J6+J7+J8+J9)/5</f>
        <v>3</v>
      </c>
      <c r="K10" s="93"/>
      <c r="L10" s="38"/>
      <c r="M10" s="38"/>
      <c r="N10" s="67">
        <f>(N5+N6+N7+N8+N9)/5</f>
        <v>4.2</v>
      </c>
      <c r="O10" s="38"/>
      <c r="P10" s="11"/>
      <c r="Q10" s="40">
        <v>2</v>
      </c>
      <c r="R10" s="38"/>
      <c r="S10" s="38"/>
      <c r="T10" s="37">
        <f>(T5+T6+T7+T8+T9)/5</f>
        <v>1.8</v>
      </c>
      <c r="U10" s="38"/>
      <c r="V10" s="38"/>
      <c r="W10" s="51">
        <f>(W5+W6+W9)/3</f>
        <v>2.6666666666666665</v>
      </c>
      <c r="X10" s="38"/>
      <c r="Y10" s="38"/>
      <c r="Z10" s="37">
        <f>(Z5+Z6+Z7+Z8+Z9)/5</f>
        <v>2.4</v>
      </c>
      <c r="AA10" s="38"/>
      <c r="AB10" s="38"/>
      <c r="AC10" s="37">
        <f>(AC5+AC6+AC9)/3</f>
        <v>4</v>
      </c>
      <c r="AD10" s="38"/>
      <c r="AE10" s="38"/>
      <c r="AF10" s="37">
        <f>(AF5+AF6+AF9)/3</f>
        <v>2</v>
      </c>
      <c r="AG10" s="38"/>
      <c r="AH10" s="46"/>
      <c r="AI10" s="38">
        <f>AI9/1</f>
        <v>2</v>
      </c>
      <c r="AJ10" s="93"/>
      <c r="AK10" s="38"/>
      <c r="AL10" s="38"/>
      <c r="AM10" s="37">
        <f>(AM5+AM6+AM7+AM9)/4</f>
        <v>5</v>
      </c>
      <c r="AN10" s="38"/>
      <c r="AO10" s="46"/>
      <c r="AP10" s="37">
        <f>(AP5+AP6+AP7+AP9)/4</f>
        <v>5</v>
      </c>
      <c r="AQ10" s="93"/>
      <c r="AR10" s="38"/>
      <c r="AS10" s="38"/>
      <c r="AT10" s="37">
        <f>(AT5+AT6+AT8+AT9)/4</f>
        <v>2</v>
      </c>
      <c r="AU10" s="38"/>
      <c r="AV10" s="38"/>
      <c r="AW10" s="37">
        <f>(AW5+AW9)/2</f>
        <v>1</v>
      </c>
      <c r="AX10" s="38"/>
      <c r="AY10" s="38"/>
      <c r="AZ10" s="37">
        <f>(AZ6+AZ9)/2</f>
        <v>0</v>
      </c>
      <c r="BA10" s="38"/>
      <c r="BB10" s="38"/>
      <c r="BC10" s="37">
        <f>BC6</f>
        <v>2</v>
      </c>
      <c r="BD10" s="38"/>
      <c r="BE10" s="38"/>
      <c r="BF10" s="37">
        <f>(BF5+BF6+BF7+BF8+BF9)/5</f>
        <v>1.8</v>
      </c>
      <c r="BG10" s="38"/>
      <c r="BH10" s="38"/>
      <c r="BI10" s="37">
        <f>(BI5+BI6+BI7=BI8+BI9)/5</f>
        <v>0</v>
      </c>
      <c r="BJ10" s="93"/>
      <c r="BK10" s="38"/>
      <c r="BL10" s="38"/>
      <c r="BM10" s="37">
        <f>(BM5+BM6+BM9)/3</f>
        <v>2</v>
      </c>
      <c r="BN10" s="38"/>
      <c r="BO10" s="38"/>
      <c r="BP10" s="37">
        <f>(BP5+BP9)/2</f>
        <v>2</v>
      </c>
      <c r="BQ10" s="38"/>
      <c r="BR10" s="38"/>
      <c r="BS10" s="37">
        <f>(BS5+BS9)/2</f>
        <v>4</v>
      </c>
      <c r="BT10" s="38"/>
      <c r="BU10" s="38"/>
      <c r="BV10" s="37">
        <f>(BV5+BV9)/2</f>
        <v>3</v>
      </c>
      <c r="BW10" s="38"/>
      <c r="BX10" s="38"/>
      <c r="BY10" s="37">
        <f>(BY5+BY9)/2</f>
        <v>4</v>
      </c>
      <c r="BZ10" s="38"/>
      <c r="CA10" s="38"/>
      <c r="CB10" s="37">
        <f>(CB5+CB9)/2</f>
        <v>2</v>
      </c>
      <c r="CC10" s="38"/>
      <c r="CD10" s="38"/>
      <c r="CE10" s="37">
        <f>(CE5+CE9)/2</f>
        <v>2</v>
      </c>
      <c r="CF10" s="38"/>
      <c r="CG10" s="38"/>
      <c r="CH10" s="37">
        <f>(CH5+CH9)/2</f>
        <v>4</v>
      </c>
      <c r="CI10" s="38"/>
      <c r="CJ10" s="38"/>
      <c r="CK10" s="37">
        <f>(CK5+CK9)/2</f>
        <v>1.5</v>
      </c>
      <c r="CL10" s="93"/>
      <c r="CM10" s="38"/>
      <c r="CN10" s="38"/>
      <c r="CO10" s="37">
        <f>(CO5+CO6+CO9)/3</f>
        <v>3</v>
      </c>
      <c r="CP10" s="38"/>
      <c r="CQ10" s="38"/>
      <c r="CR10" s="37">
        <f>(CR5+CR6+CR9)/3</f>
        <v>3</v>
      </c>
      <c r="CS10" s="38"/>
      <c r="CT10" s="38"/>
      <c r="CU10" s="37">
        <f>(CU5+CU9)/2</f>
        <v>2</v>
      </c>
      <c r="CV10" s="38"/>
      <c r="CW10" s="38"/>
      <c r="CX10" s="37">
        <f>(CX5+CX9)/2</f>
        <v>2</v>
      </c>
      <c r="CY10" s="38"/>
      <c r="CZ10" s="38"/>
      <c r="DA10" s="37">
        <f>(DA5+DA6+DA9)/3</f>
        <v>2</v>
      </c>
      <c r="DB10" s="38"/>
      <c r="DC10" s="38"/>
      <c r="DD10" s="37">
        <f>(DD5+DD9)/2</f>
        <v>2</v>
      </c>
      <c r="DE10" s="38"/>
      <c r="DF10" s="38"/>
      <c r="DG10" s="37">
        <f>(DG5+DG6+DG7+DG9)/4</f>
        <v>2</v>
      </c>
      <c r="DH10" s="37">
        <f>(DH5+DH6+DH7+DH9)/4</f>
        <v>75.25</v>
      </c>
      <c r="DI10" s="65">
        <f t="shared" si="0"/>
        <v>84.891406249999989</v>
      </c>
      <c r="DJ10" s="37">
        <f>(DJ5+DJ6+DJ7+DJ9)/4</f>
        <v>63.5</v>
      </c>
      <c r="DK10" s="54">
        <v>85.2</v>
      </c>
    </row>
  </sheetData>
  <mergeCells count="43">
    <mergeCell ref="DH2:DI2"/>
    <mergeCell ref="DH4:DI4"/>
    <mergeCell ref="B1:Z1"/>
    <mergeCell ref="CL2:CL10"/>
    <mergeCell ref="D2:D10"/>
    <mergeCell ref="K2:K10"/>
    <mergeCell ref="AJ2:AJ10"/>
    <mergeCell ref="AQ2:AQ10"/>
    <mergeCell ref="BJ2:BJ10"/>
    <mergeCell ref="E2:G2"/>
    <mergeCell ref="H2:J2"/>
    <mergeCell ref="L2:N2"/>
    <mergeCell ref="O2:Q2"/>
    <mergeCell ref="R2:T2"/>
    <mergeCell ref="U2:W2"/>
    <mergeCell ref="X2:Z2"/>
    <mergeCell ref="AA2:AC2"/>
    <mergeCell ref="AD2:AF2"/>
    <mergeCell ref="AG2:AI2"/>
    <mergeCell ref="AK2:AM2"/>
    <mergeCell ref="AN2:AP2"/>
    <mergeCell ref="AR2:AT2"/>
    <mergeCell ref="AU2:AW2"/>
    <mergeCell ref="BG2:BI2"/>
    <mergeCell ref="BK2:BM2"/>
    <mergeCell ref="BN2:BP2"/>
    <mergeCell ref="BQ2:BS2"/>
    <mergeCell ref="AX2:AZ2"/>
    <mergeCell ref="BA2:BC2"/>
    <mergeCell ref="BD2:BF2"/>
    <mergeCell ref="BT2:BV2"/>
    <mergeCell ref="BW2:BY2"/>
    <mergeCell ref="BZ2:CB2"/>
    <mergeCell ref="CC2:CE2"/>
    <mergeCell ref="CI2:CK2"/>
    <mergeCell ref="CF2:CH2"/>
    <mergeCell ref="DB2:DD2"/>
    <mergeCell ref="DE2:DG2"/>
    <mergeCell ref="CM2:CO2"/>
    <mergeCell ref="CP2:CR2"/>
    <mergeCell ref="CS2:CU2"/>
    <mergeCell ref="CV2:CX2"/>
    <mergeCell ref="CY2:DA2"/>
  </mergeCells>
  <pageMargins left="0.82677165354330717" right="0" top="0.35433070866141736" bottom="2.1653543307086616" header="0.31496062992125984" footer="0.31496062992125984"/>
  <pageSetup paperSize="9" scale="57" fitToWidth="7" orientation="landscape" r:id="rId1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Рейтинг</vt:lpstr>
      <vt:lpstr>расчет</vt:lpstr>
      <vt:lpstr>расчет!Заголовки_для_печати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2024-05-20T09:55:00Z</dcterms:modified>
</cp:coreProperties>
</file>